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599" activeTab="0"/>
  </bookViews>
  <sheets>
    <sheet name="polaricartesiane" sheetId="1" r:id="rId1"/>
    <sheet name="cartesiane polari" sheetId="2" r:id="rId2"/>
    <sheet name="gauss e coord polari" sheetId="3" r:id="rId3"/>
  </sheets>
  <definedNames>
    <definedName name="_xlnm.Print_Area" localSheetId="2">'gauss e coord polari'!$A$1:$N$39</definedName>
    <definedName name="_xlnm.Print_Area" localSheetId="0">'polaricartesiane'!$A$1:$N$41</definedName>
  </definedNames>
  <calcPr fullCalcOnLoad="1"/>
</workbook>
</file>

<file path=xl/sharedStrings.xml><?xml version="1.0" encoding="utf-8"?>
<sst xmlns="http://schemas.openxmlformats.org/spreadsheetml/2006/main" count="136" uniqueCount="56">
  <si>
    <t>gauss</t>
  </si>
  <si>
    <t>P STAZ</t>
  </si>
  <si>
    <t>P BATT</t>
  </si>
  <si>
    <t>di</t>
  </si>
  <si>
    <t>co</t>
  </si>
  <si>
    <t>azim rad</t>
  </si>
  <si>
    <t>cv</t>
  </si>
  <si>
    <t>cv rad</t>
  </si>
  <si>
    <t>di un terreno sono noti i seguenti dati</t>
  </si>
  <si>
    <t>A</t>
  </si>
  <si>
    <t>distanza</t>
  </si>
  <si>
    <t>azimut</t>
  </si>
  <si>
    <t>S</t>
  </si>
  <si>
    <t>B</t>
  </si>
  <si>
    <t>hs</t>
  </si>
  <si>
    <t>C</t>
  </si>
  <si>
    <t>D</t>
  </si>
  <si>
    <t>T</t>
  </si>
  <si>
    <t>E</t>
  </si>
  <si>
    <t>F</t>
  </si>
  <si>
    <t>G</t>
  </si>
  <si>
    <t>L</t>
  </si>
  <si>
    <t>I</t>
  </si>
  <si>
    <t>traslaz x=</t>
  </si>
  <si>
    <t>do</t>
  </si>
  <si>
    <t>X</t>
  </si>
  <si>
    <t>Y</t>
  </si>
  <si>
    <t>int co</t>
  </si>
  <si>
    <t>traslaz y=</t>
  </si>
  <si>
    <t>fare il disegno in scala con le coordinate polari</t>
  </si>
  <si>
    <t>R</t>
  </si>
  <si>
    <t>fatt scala=</t>
  </si>
  <si>
    <t>calcolare la sup  ABCDEFGA  con le coord polari</t>
  </si>
  <si>
    <t>fare la verifica grafica</t>
  </si>
  <si>
    <t>calcolare le coord cartesiane</t>
  </si>
  <si>
    <t xml:space="preserve">calcolare la superficie del poligono con le coord </t>
  </si>
  <si>
    <t>U</t>
  </si>
  <si>
    <t>cartesiane formula di Gauss</t>
  </si>
  <si>
    <t>N</t>
  </si>
  <si>
    <t>O</t>
  </si>
  <si>
    <t>num</t>
  </si>
  <si>
    <t>den</t>
  </si>
  <si>
    <t>arctan</t>
  </si>
  <si>
    <t>num &lt;0</t>
  </si>
  <si>
    <t>Q</t>
  </si>
  <si>
    <t>teta</t>
  </si>
  <si>
    <t>con gauss</t>
  </si>
  <si>
    <t>con coord polari</t>
  </si>
  <si>
    <t>ALGIERI Gianluca</t>
  </si>
  <si>
    <t>e</t>
  </si>
  <si>
    <t xml:space="preserve">calcolare la sup del poligono </t>
  </si>
  <si>
    <t>ABCDEFGA</t>
  </si>
  <si>
    <t>con la formula di Gauss,</t>
  </si>
  <si>
    <t>con la formula delle coordinate polari</t>
  </si>
  <si>
    <t>e fare il disegno in scala</t>
  </si>
  <si>
    <t>de pascale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</si>
</sst>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#,##0&quot;L.&quot;_);\(#,##0&quot;L.&quot;\)"/>
    <numFmt numFmtId="173" formatCode="#,##0&quot;L.&quot;_);[Red]\(#,##0&quot;L.&quot;\)"/>
    <numFmt numFmtId="174" formatCode="#,##0.00&quot;L.&quot;_);\(#,##0.00&quot;L.&quot;\)"/>
    <numFmt numFmtId="175" formatCode="#,##0.00&quot;L.&quot;_);[Red]\(#,##0.00&quot;L.&quot;\)"/>
    <numFmt numFmtId="176" formatCode="_ * #,##0_)&quot;L.&quot;_ ;_ * \(#,##0\)&quot;L.&quot;_ ;_ * &quot;-&quot;_)&quot;L.&quot;_ ;_ @_ "/>
    <numFmt numFmtId="177" formatCode="_ * #,##0_)_L_._ ;_ * \(#,##0\)_L_._ ;_ * &quot;-&quot;_)_L_._ ;_ @_ "/>
    <numFmt numFmtId="178" formatCode="_ * #,##0.00_)&quot;L.&quot;_ ;_ * \(#,##0.00\)&quot;L.&quot;_ ;_ * &quot;-&quot;??_)&quot;L.&quot;_ ;_ @_ "/>
    <numFmt numFmtId="179" formatCode="_ * #,##0.00_)_L_._ ;_ * \(#,##0.00\)_L_._ ;_ * &quot;-&quot;??_)_L_._ ;_ @_ "/>
    <numFmt numFmtId="180" formatCode="#,##0.000000;\-#,##0.000000"/>
    <numFmt numFmtId="181" formatCode="#,##0.000"/>
    <numFmt numFmtId="182" formatCode="#,##0.000000"/>
    <numFmt numFmtId="183" formatCode="0.0"/>
    <numFmt numFmtId="184" formatCode="0.0000"/>
    <numFmt numFmtId="185" formatCode="0.000000"/>
    <numFmt numFmtId="186" formatCode="0.000"/>
    <numFmt numFmtId="187" formatCode="0.0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86" fontId="0" fillId="0" borderId="0" xfId="0" applyNumberFormat="1" applyBorder="1" applyAlignment="1">
      <alignment/>
    </xf>
    <xf numFmtId="184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181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84" fontId="0" fillId="0" borderId="5" xfId="0" applyNumberFormat="1" applyBorder="1" applyAlignment="1">
      <alignment/>
    </xf>
    <xf numFmtId="184" fontId="0" fillId="0" borderId="3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6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4" fontId="0" fillId="0" borderId="8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0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095500"/>
          <a:ext cx="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18</xdr:row>
      <xdr:rowOff>9525</xdr:rowOff>
    </xdr:to>
    <xdr:sp>
      <xdr:nvSpPr>
        <xdr:cNvPr id="2" name="Line 4"/>
        <xdr:cNvSpPr>
          <a:spLocks/>
        </xdr:cNvSpPr>
      </xdr:nvSpPr>
      <xdr:spPr>
        <a:xfrm>
          <a:off x="0" y="189547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0</xdr:col>
      <xdr:colOff>0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 flipH="1">
          <a:off x="0" y="19907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19050</xdr:rowOff>
    </xdr:to>
    <xdr:sp>
      <xdr:nvSpPr>
        <xdr:cNvPr id="4" name="Line 6"/>
        <xdr:cNvSpPr>
          <a:spLocks/>
        </xdr:cNvSpPr>
      </xdr:nvSpPr>
      <xdr:spPr>
        <a:xfrm flipV="1">
          <a:off x="0" y="188595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11</xdr:row>
      <xdr:rowOff>95250</xdr:rowOff>
    </xdr:to>
    <xdr:sp>
      <xdr:nvSpPr>
        <xdr:cNvPr id="5" name="Line 7"/>
        <xdr:cNvSpPr>
          <a:spLocks/>
        </xdr:cNvSpPr>
      </xdr:nvSpPr>
      <xdr:spPr>
        <a:xfrm>
          <a:off x="0" y="1895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0</xdr:col>
      <xdr:colOff>0</xdr:colOff>
      <xdr:row>17</xdr:row>
      <xdr:rowOff>142875</xdr:rowOff>
    </xdr:to>
    <xdr:sp>
      <xdr:nvSpPr>
        <xdr:cNvPr id="6" name="Line 8"/>
        <xdr:cNvSpPr>
          <a:spLocks/>
        </xdr:cNvSpPr>
      </xdr:nvSpPr>
      <xdr:spPr>
        <a:xfrm>
          <a:off x="0" y="1990725"/>
          <a:ext cx="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47625</xdr:rowOff>
    </xdr:from>
    <xdr:to>
      <xdr:col>0</xdr:col>
      <xdr:colOff>0</xdr:colOff>
      <xdr:row>17</xdr:row>
      <xdr:rowOff>152400</xdr:rowOff>
    </xdr:to>
    <xdr:sp>
      <xdr:nvSpPr>
        <xdr:cNvPr id="7" name="Line 9"/>
        <xdr:cNvSpPr>
          <a:spLocks/>
        </xdr:cNvSpPr>
      </xdr:nvSpPr>
      <xdr:spPr>
        <a:xfrm flipH="1">
          <a:off x="0" y="19335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18</xdr:row>
      <xdr:rowOff>28575</xdr:rowOff>
    </xdr:to>
    <xdr:sp>
      <xdr:nvSpPr>
        <xdr:cNvPr id="8" name="Line 10"/>
        <xdr:cNvSpPr>
          <a:spLocks/>
        </xdr:cNvSpPr>
      </xdr:nvSpPr>
      <xdr:spPr>
        <a:xfrm>
          <a:off x="0" y="19145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18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0" y="19431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0</xdr:colOff>
      <xdr:row>56</xdr:row>
      <xdr:rowOff>0</xdr:rowOff>
    </xdr:to>
    <xdr:sp>
      <xdr:nvSpPr>
        <xdr:cNvPr id="10" name="Line 13"/>
        <xdr:cNvSpPr>
          <a:spLocks/>
        </xdr:cNvSpPr>
      </xdr:nvSpPr>
      <xdr:spPr>
        <a:xfrm>
          <a:off x="0" y="9705975"/>
          <a:ext cx="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56</xdr:row>
      <xdr:rowOff>9525</xdr:rowOff>
    </xdr:to>
    <xdr:sp>
      <xdr:nvSpPr>
        <xdr:cNvPr id="11" name="Line 14"/>
        <xdr:cNvSpPr>
          <a:spLocks/>
        </xdr:cNvSpPr>
      </xdr:nvSpPr>
      <xdr:spPr>
        <a:xfrm>
          <a:off x="0" y="9515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104775</xdr:rowOff>
    </xdr:from>
    <xdr:to>
      <xdr:col>0</xdr:col>
      <xdr:colOff>0</xdr:colOff>
      <xdr:row>56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0" y="9610725"/>
          <a:ext cx="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50</xdr:row>
      <xdr:rowOff>19050</xdr:rowOff>
    </xdr:to>
    <xdr:sp>
      <xdr:nvSpPr>
        <xdr:cNvPr id="13" name="Line 16"/>
        <xdr:cNvSpPr>
          <a:spLocks/>
        </xdr:cNvSpPr>
      </xdr:nvSpPr>
      <xdr:spPr>
        <a:xfrm flipV="1">
          <a:off x="0" y="95059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49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0" y="9515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104775</xdr:rowOff>
    </xdr:from>
    <xdr:to>
      <xdr:col>0</xdr:col>
      <xdr:colOff>0</xdr:colOff>
      <xdr:row>55</xdr:row>
      <xdr:rowOff>142875</xdr:rowOff>
    </xdr:to>
    <xdr:sp>
      <xdr:nvSpPr>
        <xdr:cNvPr id="15" name="Line 18"/>
        <xdr:cNvSpPr>
          <a:spLocks/>
        </xdr:cNvSpPr>
      </xdr:nvSpPr>
      <xdr:spPr>
        <a:xfrm>
          <a:off x="0" y="9610725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47625</xdr:rowOff>
    </xdr:from>
    <xdr:to>
      <xdr:col>0</xdr:col>
      <xdr:colOff>0</xdr:colOff>
      <xdr:row>55</xdr:row>
      <xdr:rowOff>152400</xdr:rowOff>
    </xdr:to>
    <xdr:sp>
      <xdr:nvSpPr>
        <xdr:cNvPr id="16" name="Line 19"/>
        <xdr:cNvSpPr>
          <a:spLocks/>
        </xdr:cNvSpPr>
      </xdr:nvSpPr>
      <xdr:spPr>
        <a:xfrm flipH="1">
          <a:off x="0" y="9553575"/>
          <a:ext cx="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28575</xdr:rowOff>
    </xdr:from>
    <xdr:to>
      <xdr:col>0</xdr:col>
      <xdr:colOff>0</xdr:colOff>
      <xdr:row>56</xdr:row>
      <xdr:rowOff>28575</xdr:rowOff>
    </xdr:to>
    <xdr:sp>
      <xdr:nvSpPr>
        <xdr:cNvPr id="17" name="Line 20"/>
        <xdr:cNvSpPr>
          <a:spLocks/>
        </xdr:cNvSpPr>
      </xdr:nvSpPr>
      <xdr:spPr>
        <a:xfrm>
          <a:off x="0" y="95345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57150</xdr:rowOff>
    </xdr:from>
    <xdr:to>
      <xdr:col>0</xdr:col>
      <xdr:colOff>0</xdr:colOff>
      <xdr:row>56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0" y="9563100"/>
          <a:ext cx="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9" name="Line 22"/>
        <xdr:cNvSpPr>
          <a:spLocks/>
        </xdr:cNvSpPr>
      </xdr:nvSpPr>
      <xdr:spPr>
        <a:xfrm>
          <a:off x="0" y="85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0</xdr:colOff>
      <xdr:row>9</xdr:row>
      <xdr:rowOff>142875</xdr:rowOff>
    </xdr:to>
    <xdr:sp>
      <xdr:nvSpPr>
        <xdr:cNvPr id="20" name="Line 23"/>
        <xdr:cNvSpPr>
          <a:spLocks/>
        </xdr:cNvSpPr>
      </xdr:nvSpPr>
      <xdr:spPr>
        <a:xfrm flipV="1">
          <a:off x="0" y="7810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10</xdr:row>
      <xdr:rowOff>9525</xdr:rowOff>
    </xdr:to>
    <xdr:sp>
      <xdr:nvSpPr>
        <xdr:cNvPr id="21" name="Line 24"/>
        <xdr:cNvSpPr>
          <a:spLocks/>
        </xdr:cNvSpPr>
      </xdr:nvSpPr>
      <xdr:spPr>
        <a:xfrm flipV="1">
          <a:off x="0" y="790575"/>
          <a:ext cx="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142875</xdr:rowOff>
    </xdr:to>
    <xdr:sp>
      <xdr:nvSpPr>
        <xdr:cNvPr id="22" name="Line 25"/>
        <xdr:cNvSpPr>
          <a:spLocks/>
        </xdr:cNvSpPr>
      </xdr:nvSpPr>
      <xdr:spPr>
        <a:xfrm flipV="1">
          <a:off x="0" y="72390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0</xdr:colOff>
      <xdr:row>9</xdr:row>
      <xdr:rowOff>76200</xdr:rowOff>
    </xdr:to>
    <xdr:sp>
      <xdr:nvSpPr>
        <xdr:cNvPr id="23" name="Line 26"/>
        <xdr:cNvSpPr>
          <a:spLocks/>
        </xdr:cNvSpPr>
      </xdr:nvSpPr>
      <xdr:spPr>
        <a:xfrm>
          <a:off x="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28575</xdr:rowOff>
    </xdr:to>
    <xdr:sp>
      <xdr:nvSpPr>
        <xdr:cNvPr id="24" name="Line 27"/>
        <xdr:cNvSpPr>
          <a:spLocks/>
        </xdr:cNvSpPr>
      </xdr:nvSpPr>
      <xdr:spPr>
        <a:xfrm>
          <a:off x="0" y="14954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9</xdr:row>
      <xdr:rowOff>152400</xdr:rowOff>
    </xdr:to>
    <xdr:sp>
      <xdr:nvSpPr>
        <xdr:cNvPr id="25" name="Line 28"/>
        <xdr:cNvSpPr>
          <a:spLocks/>
        </xdr:cNvSpPr>
      </xdr:nvSpPr>
      <xdr:spPr>
        <a:xfrm>
          <a:off x="0" y="15716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6" name="Line 29"/>
        <xdr:cNvSpPr>
          <a:spLocks/>
        </xdr:cNvSpPr>
      </xdr:nvSpPr>
      <xdr:spPr>
        <a:xfrm>
          <a:off x="0" y="8086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0</xdr:col>
      <xdr:colOff>0</xdr:colOff>
      <xdr:row>48</xdr:row>
      <xdr:rowOff>142875</xdr:rowOff>
    </xdr:to>
    <xdr:sp>
      <xdr:nvSpPr>
        <xdr:cNvPr id="27" name="Line 30"/>
        <xdr:cNvSpPr>
          <a:spLocks/>
        </xdr:cNvSpPr>
      </xdr:nvSpPr>
      <xdr:spPr>
        <a:xfrm flipV="1">
          <a:off x="0" y="7867650"/>
          <a:ext cx="0" cy="1619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104775</xdr:rowOff>
    </xdr:from>
    <xdr:to>
      <xdr:col>0</xdr:col>
      <xdr:colOff>0</xdr:colOff>
      <xdr:row>49</xdr:row>
      <xdr:rowOff>9525</xdr:rowOff>
    </xdr:to>
    <xdr:sp>
      <xdr:nvSpPr>
        <xdr:cNvPr id="28" name="Line 31"/>
        <xdr:cNvSpPr>
          <a:spLocks/>
        </xdr:cNvSpPr>
      </xdr:nvSpPr>
      <xdr:spPr>
        <a:xfrm flipV="1">
          <a:off x="0" y="7877175"/>
          <a:ext cx="0" cy="1638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142875</xdr:rowOff>
    </xdr:to>
    <xdr:sp>
      <xdr:nvSpPr>
        <xdr:cNvPr id="29" name="Line 32"/>
        <xdr:cNvSpPr>
          <a:spLocks/>
        </xdr:cNvSpPr>
      </xdr:nvSpPr>
      <xdr:spPr>
        <a:xfrm flipV="1">
          <a:off x="0" y="78105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76200</xdr:rowOff>
    </xdr:from>
    <xdr:to>
      <xdr:col>0</xdr:col>
      <xdr:colOff>0</xdr:colOff>
      <xdr:row>48</xdr:row>
      <xdr:rowOff>76200</xdr:rowOff>
    </xdr:to>
    <xdr:sp>
      <xdr:nvSpPr>
        <xdr:cNvPr id="30" name="Line 33"/>
        <xdr:cNvSpPr>
          <a:spLocks/>
        </xdr:cNvSpPr>
      </xdr:nvSpPr>
      <xdr:spPr>
        <a:xfrm>
          <a:off x="0" y="942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28575</xdr:rowOff>
    </xdr:to>
    <xdr:sp>
      <xdr:nvSpPr>
        <xdr:cNvPr id="31" name="Line 34"/>
        <xdr:cNvSpPr>
          <a:spLocks/>
        </xdr:cNvSpPr>
      </xdr:nvSpPr>
      <xdr:spPr>
        <a:xfrm>
          <a:off x="0" y="915352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28575</xdr:rowOff>
    </xdr:from>
    <xdr:to>
      <xdr:col>0</xdr:col>
      <xdr:colOff>0</xdr:colOff>
      <xdr:row>48</xdr:row>
      <xdr:rowOff>152400</xdr:rowOff>
    </xdr:to>
    <xdr:sp>
      <xdr:nvSpPr>
        <xdr:cNvPr id="32" name="Line 35"/>
        <xdr:cNvSpPr>
          <a:spLocks/>
        </xdr:cNvSpPr>
      </xdr:nvSpPr>
      <xdr:spPr>
        <a:xfrm>
          <a:off x="0" y="9372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B376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9.00390625" style="0" customWidth="1"/>
    <col min="2" max="2" width="8.8515625" style="0" customWidth="1"/>
    <col min="3" max="3" width="9.8515625" style="0" customWidth="1"/>
    <col min="4" max="4" width="14.8515625" style="1" customWidth="1"/>
    <col min="5" max="5" width="14.00390625" style="1" customWidth="1"/>
    <col min="6" max="6" width="12.00390625" style="1" customWidth="1"/>
    <col min="7" max="7" width="12.8515625" style="1" customWidth="1"/>
    <col min="10" max="10" width="17.140625" style="0" customWidth="1"/>
    <col min="11" max="11" width="14.7109375" style="0" customWidth="1"/>
    <col min="12" max="12" width="8.57421875" style="0" customWidth="1"/>
    <col min="13" max="13" width="15.8515625" style="0" customWidth="1"/>
    <col min="14" max="14" width="9.28125" style="0" customWidth="1"/>
    <col min="16" max="16" width="11.140625" style="0" customWidth="1"/>
    <col min="20" max="20" width="9.57421875" style="0" customWidth="1"/>
    <col min="29" max="29" width="10.8515625" style="0" customWidth="1"/>
  </cols>
  <sheetData>
    <row r="1" spans="1:9" ht="14.25" customHeight="1">
      <c r="A1" s="2" t="s">
        <v>0</v>
      </c>
      <c r="D1" t="s">
        <v>55</v>
      </c>
      <c r="E1" s="4"/>
      <c r="F1" s="4"/>
      <c r="H1" s="3" t="str">
        <f>D1</f>
        <v>de pascale</v>
      </c>
      <c r="I1" s="4"/>
    </row>
    <row r="2" spans="4:14" ht="14.25" customHeight="1">
      <c r="D2"/>
      <c r="E2" s="4"/>
      <c r="F2" s="4"/>
      <c r="H2" s="19" t="s">
        <v>1</v>
      </c>
      <c r="I2" s="20" t="s">
        <v>2</v>
      </c>
      <c r="J2" s="21" t="s">
        <v>3</v>
      </c>
      <c r="K2" s="21" t="s">
        <v>4</v>
      </c>
      <c r="L2" s="21" t="s">
        <v>5</v>
      </c>
      <c r="M2" s="21" t="s">
        <v>6</v>
      </c>
      <c r="N2" s="22" t="s">
        <v>7</v>
      </c>
    </row>
    <row r="3" spans="1:14" ht="14.25" customHeight="1">
      <c r="A3" t="s">
        <v>8</v>
      </c>
      <c r="D3"/>
      <c r="E3" s="4"/>
      <c r="F3" s="4"/>
      <c r="H3" s="23"/>
      <c r="I3" s="3" t="s">
        <v>9</v>
      </c>
      <c r="J3" s="10">
        <f>ROUND(_XLL.CASUALE.TRA(450000,600000)/1000,3)*$I$13</f>
        <v>504.03826</v>
      </c>
      <c r="K3" s="4">
        <f>_XLL.CASUALE.TRA(900000,3500000)/10000</f>
        <v>268.4766</v>
      </c>
      <c r="L3" s="4">
        <f>K3*PI()/200</f>
        <v>4.2172205711038275</v>
      </c>
      <c r="M3" s="4">
        <v>100</v>
      </c>
      <c r="N3" s="24">
        <f>M3*PI()/200</f>
        <v>1.5707963267948966</v>
      </c>
    </row>
    <row r="4" spans="1:14" ht="14.25" customHeight="1">
      <c r="A4" s="11" t="str">
        <f>H2</f>
        <v>P STAZ</v>
      </c>
      <c r="B4" s="11" t="str">
        <f>I2</f>
        <v>P BATT</v>
      </c>
      <c r="C4" s="11" t="s">
        <v>10</v>
      </c>
      <c r="D4" s="11" t="s">
        <v>11</v>
      </c>
      <c r="E4" s="4"/>
      <c r="F4" s="4"/>
      <c r="H4" s="23" t="s">
        <v>12</v>
      </c>
      <c r="I4" s="3" t="s">
        <v>13</v>
      </c>
      <c r="J4" s="10">
        <f>ROUND(_XLL.CASUALE.TRA(450000,600000)/1000,3)*$I$13</f>
        <v>491.3911</v>
      </c>
      <c r="K4" s="4">
        <f aca="true" t="shared" si="0" ref="K4:K9">K3+N13+IF(K3+N13&gt;=400,-400,0)</f>
        <v>327.2746</v>
      </c>
      <c r="L4" s="4">
        <f aca="true" t="shared" si="1" ref="L4:L9">K4*PI()/200</f>
        <v>5.140817395332691</v>
      </c>
      <c r="M4" s="4">
        <v>100</v>
      </c>
      <c r="N4" s="24">
        <f aca="true" t="shared" si="2" ref="N4:N9">M4*PI()/200</f>
        <v>1.5707963267948966</v>
      </c>
    </row>
    <row r="5" spans="1:22" ht="14.25" customHeight="1">
      <c r="A5" s="11"/>
      <c r="B5" s="11" t="str">
        <f aca="true" t="shared" si="3" ref="B5:D11">I3</f>
        <v>A</v>
      </c>
      <c r="C5" s="12">
        <f t="shared" si="3"/>
        <v>504.03826</v>
      </c>
      <c r="D5" s="1">
        <f t="shared" si="3"/>
        <v>268.4766</v>
      </c>
      <c r="E5" s="4"/>
      <c r="F5" s="4"/>
      <c r="H5" s="23" t="s">
        <v>14</v>
      </c>
      <c r="I5" s="3" t="s">
        <v>15</v>
      </c>
      <c r="J5" s="10">
        <f>ROUND(_XLL.CASUALE.TRA(450000,600000)/1000,3)*$I$13</f>
        <v>452.575</v>
      </c>
      <c r="K5" s="4">
        <f t="shared" si="0"/>
        <v>375.6553</v>
      </c>
      <c r="L5" s="4">
        <f t="shared" si="1"/>
        <v>5.900779653810349</v>
      </c>
      <c r="M5" s="4">
        <v>100</v>
      </c>
      <c r="N5" s="24">
        <f t="shared" si="2"/>
        <v>1.5707963267948966</v>
      </c>
      <c r="S5" s="4"/>
      <c r="T5" s="4"/>
      <c r="U5" s="4"/>
      <c r="V5" s="4"/>
    </row>
    <row r="6" spans="1:22" ht="14.25" customHeight="1">
      <c r="A6" s="11" t="str">
        <f>H4</f>
        <v>S</v>
      </c>
      <c r="B6" s="11" t="str">
        <f t="shared" si="3"/>
        <v>B</v>
      </c>
      <c r="C6" s="12">
        <f t="shared" si="3"/>
        <v>491.3911</v>
      </c>
      <c r="D6" s="1">
        <f t="shared" si="3"/>
        <v>327.2746</v>
      </c>
      <c r="E6" s="4"/>
      <c r="F6" s="4"/>
      <c r="H6" s="25">
        <f>_XLL.CASUALE.TRA(151,162)/100</f>
        <v>1.59</v>
      </c>
      <c r="I6" s="3" t="s">
        <v>16</v>
      </c>
      <c r="J6" s="10">
        <f>ROUND(_XLL.CASUALE.TRA(450000,600000)/1000,3)*$I$13</f>
        <v>494.36584000000005</v>
      </c>
      <c r="K6" s="4">
        <f t="shared" si="0"/>
        <v>10.62130000000002</v>
      </c>
      <c r="L6" s="4">
        <f t="shared" si="1"/>
        <v>0.16683899025786667</v>
      </c>
      <c r="M6" s="4">
        <v>100</v>
      </c>
      <c r="N6" s="24">
        <f t="shared" si="2"/>
        <v>1.5707963267948966</v>
      </c>
      <c r="S6" s="4"/>
      <c r="T6" s="4"/>
      <c r="U6" s="4"/>
      <c r="V6" s="4"/>
    </row>
    <row r="7" spans="1:22" ht="14.25" customHeight="1">
      <c r="A7" s="11"/>
      <c r="B7" s="11" t="str">
        <f t="shared" si="3"/>
        <v>C</v>
      </c>
      <c r="C7" s="12">
        <f t="shared" si="3"/>
        <v>452.575</v>
      </c>
      <c r="D7" s="1">
        <f t="shared" si="3"/>
        <v>375.6553</v>
      </c>
      <c r="E7" s="8" t="s">
        <v>17</v>
      </c>
      <c r="F7" s="8"/>
      <c r="H7" s="23"/>
      <c r="I7" s="3" t="s">
        <v>18</v>
      </c>
      <c r="J7" s="10">
        <f>ROUND(_XLL.CASUALE.TRA(450000,600000)/1000,3)*$I$13</f>
        <v>474.88167999999996</v>
      </c>
      <c r="K7" s="4">
        <f t="shared" si="0"/>
        <v>69.01990000000002</v>
      </c>
      <c r="L7" s="4">
        <f t="shared" si="1"/>
        <v>1.0841620539575112</v>
      </c>
      <c r="M7" s="4">
        <v>100</v>
      </c>
      <c r="N7" s="24">
        <f t="shared" si="2"/>
        <v>1.5707963267948966</v>
      </c>
      <c r="S7" s="4"/>
      <c r="T7" s="4"/>
      <c r="U7" s="4"/>
      <c r="V7" s="4"/>
    </row>
    <row r="8" spans="1:22" ht="14.25" customHeight="1">
      <c r="A8" s="11"/>
      <c r="B8" s="11" t="str">
        <f t="shared" si="3"/>
        <v>D</v>
      </c>
      <c r="C8" s="12">
        <f t="shared" si="3"/>
        <v>494.36584000000005</v>
      </c>
      <c r="D8" s="1">
        <f t="shared" si="3"/>
        <v>10.62130000000002</v>
      </c>
      <c r="E8" s="8" t="s">
        <v>9</v>
      </c>
      <c r="F8" s="8"/>
      <c r="H8" s="23"/>
      <c r="I8" s="3" t="s">
        <v>19</v>
      </c>
      <c r="J8" s="10">
        <f>ROUND(_XLL.CASUALE.TRA(450000,600000)/1000,3)*$I$13</f>
        <v>498.04061999999993</v>
      </c>
      <c r="K8" s="4">
        <f t="shared" si="0"/>
        <v>130.58440000000002</v>
      </c>
      <c r="L8" s="4">
        <f t="shared" si="1"/>
        <v>2.0512149585671553</v>
      </c>
      <c r="M8" s="4">
        <v>100</v>
      </c>
      <c r="N8" s="24">
        <f t="shared" si="2"/>
        <v>1.5707963267948966</v>
      </c>
      <c r="S8" s="4"/>
      <c r="T8" s="4"/>
      <c r="U8" s="4"/>
      <c r="V8" s="4"/>
    </row>
    <row r="9" spans="1:22" ht="14.25" customHeight="1">
      <c r="A9" s="11"/>
      <c r="B9" s="11" t="str">
        <f t="shared" si="3"/>
        <v>E</v>
      </c>
      <c r="C9" s="12">
        <f t="shared" si="3"/>
        <v>474.88167999999996</v>
      </c>
      <c r="D9" s="1">
        <f t="shared" si="3"/>
        <v>69.01990000000002</v>
      </c>
      <c r="E9" s="8" t="s">
        <v>20</v>
      </c>
      <c r="F9" s="8"/>
      <c r="H9" s="26"/>
      <c r="I9" s="27" t="s">
        <v>20</v>
      </c>
      <c r="J9" s="28">
        <f>ROUND(_XLL.CASUALE.TRA(450000,600000)/1000,3)*$I$13</f>
        <v>412.34936</v>
      </c>
      <c r="K9" s="27">
        <f t="shared" si="0"/>
        <v>164.1071</v>
      </c>
      <c r="L9" s="27">
        <f t="shared" si="1"/>
        <v>2.5777882988096277</v>
      </c>
      <c r="M9" s="27">
        <v>100</v>
      </c>
      <c r="N9" s="29">
        <f t="shared" si="2"/>
        <v>1.5707963267948966</v>
      </c>
      <c r="S9" s="4"/>
      <c r="T9" s="4"/>
      <c r="U9" s="4"/>
      <c r="V9" s="4"/>
    </row>
    <row r="10" spans="1:23" ht="14.25" customHeight="1">
      <c r="A10" s="11"/>
      <c r="B10" s="11" t="str">
        <f t="shared" si="3"/>
        <v>F</v>
      </c>
      <c r="C10" s="12">
        <f t="shared" si="3"/>
        <v>498.04061999999993</v>
      </c>
      <c r="D10" s="1">
        <f t="shared" si="3"/>
        <v>130.58440000000002</v>
      </c>
      <c r="E10" s="8" t="s">
        <v>21</v>
      </c>
      <c r="F10" s="8"/>
      <c r="H10" s="4"/>
      <c r="I10" s="4"/>
      <c r="J10" s="10"/>
      <c r="S10" s="4"/>
      <c r="T10" s="4"/>
      <c r="U10" s="4"/>
      <c r="W10" s="1">
        <f aca="true" t="shared" si="4" ref="W10:W16">I34-H26</f>
        <v>-289.13833762555606</v>
      </c>
    </row>
    <row r="11" spans="1:23" ht="14.25" customHeight="1">
      <c r="A11" s="11"/>
      <c r="B11" s="11" t="str">
        <f t="shared" si="3"/>
        <v>G</v>
      </c>
      <c r="C11" s="12">
        <f t="shared" si="3"/>
        <v>412.34936</v>
      </c>
      <c r="D11" s="1">
        <f t="shared" si="3"/>
        <v>164.1071</v>
      </c>
      <c r="E11" s="8" t="s">
        <v>22</v>
      </c>
      <c r="F11" s="8"/>
      <c r="H11" s="34" t="s">
        <v>23</v>
      </c>
      <c r="I11" s="22">
        <v>0</v>
      </c>
      <c r="J11" s="17"/>
      <c r="K11" s="30" t="s">
        <v>24</v>
      </c>
      <c r="L11" s="31" t="s">
        <v>25</v>
      </c>
      <c r="M11" s="31" t="s">
        <v>26</v>
      </c>
      <c r="N11" s="32" t="s">
        <v>27</v>
      </c>
      <c r="P11" s="4"/>
      <c r="Q11" s="4"/>
      <c r="S11" s="4"/>
      <c r="T11" s="4"/>
      <c r="U11" s="4"/>
      <c r="W11" s="1">
        <f t="shared" si="4"/>
        <v>141.50412057502928</v>
      </c>
    </row>
    <row r="12" spans="5:23" ht="14.25" customHeight="1">
      <c r="E12" s="8" t="s">
        <v>9</v>
      </c>
      <c r="F12" s="8"/>
      <c r="H12" s="33" t="s">
        <v>28</v>
      </c>
      <c r="I12" s="24">
        <v>0</v>
      </c>
      <c r="K12" s="33">
        <f aca="true" t="shared" si="5" ref="K12:K18">J3*SIN(N3)</f>
        <v>504.03826</v>
      </c>
      <c r="L12" s="4">
        <f aca="true" t="shared" si="6" ref="L12:L18">ROUND(K12*SIN(L3),3)</f>
        <v>-443.498</v>
      </c>
      <c r="M12" s="4">
        <f aca="true" t="shared" si="7" ref="M12:M18">ROUND(K12*COS(L3),3)</f>
        <v>-239.509</v>
      </c>
      <c r="N12" s="24"/>
      <c r="S12" s="4"/>
      <c r="T12" s="4"/>
      <c r="U12" s="4"/>
      <c r="W12" s="1">
        <f t="shared" si="4"/>
        <v>174.7498545536336</v>
      </c>
    </row>
    <row r="13" spans="1:23" ht="14.25" customHeight="1">
      <c r="A13" t="s">
        <v>29</v>
      </c>
      <c r="E13" s="8" t="s">
        <v>30</v>
      </c>
      <c r="F13" s="8"/>
      <c r="H13" s="26" t="s">
        <v>31</v>
      </c>
      <c r="I13" s="29">
        <f>_XLL.CASUALE.TRA(20,100)/100</f>
        <v>0.86</v>
      </c>
      <c r="K13" s="33">
        <f t="shared" si="5"/>
        <v>491.3911</v>
      </c>
      <c r="L13" s="4">
        <f t="shared" si="6"/>
        <v>-446.979</v>
      </c>
      <c r="M13" s="4">
        <f t="shared" si="7"/>
        <v>204.144</v>
      </c>
      <c r="N13" s="24">
        <f>_XLL.CASUALE.TRA(300000,650000)/10000</f>
        <v>58.798</v>
      </c>
      <c r="S13" s="4"/>
      <c r="T13" s="4"/>
      <c r="U13" s="4"/>
      <c r="W13" s="1">
        <f t="shared" si="4"/>
        <v>140.83573243618878</v>
      </c>
    </row>
    <row r="14" spans="1:23" ht="14.25" customHeight="1">
      <c r="A14" t="s">
        <v>32</v>
      </c>
      <c r="B14" s="1"/>
      <c r="C14" s="1"/>
      <c r="E14" s="8" t="s">
        <v>18</v>
      </c>
      <c r="F14" s="8"/>
      <c r="K14" s="33">
        <f t="shared" si="5"/>
        <v>452.575</v>
      </c>
      <c r="L14" s="4">
        <f t="shared" si="6"/>
        <v>-168.88</v>
      </c>
      <c r="M14" s="4">
        <f t="shared" si="7"/>
        <v>419.885</v>
      </c>
      <c r="N14" s="24">
        <f>_XLL.CASUALE.TRA(300000,650000)/10000</f>
        <v>48.3807</v>
      </c>
      <c r="S14" s="4"/>
      <c r="T14" s="4"/>
      <c r="U14" s="4"/>
      <c r="W14" s="1">
        <f t="shared" si="4"/>
        <v>145.49245654920304</v>
      </c>
    </row>
    <row r="15" spans="1:23" ht="14.25" customHeight="1">
      <c r="A15" t="s">
        <v>33</v>
      </c>
      <c r="D15"/>
      <c r="E15" s="8"/>
      <c r="F15" s="8"/>
      <c r="H15" s="34">
        <f aca="true" t="shared" si="8" ref="H15:H21">IF(W10&lt;0,W10+400,W10)</f>
        <v>110.86166237444394</v>
      </c>
      <c r="I15" s="36" t="str">
        <f aca="true" t="shared" si="9" ref="I15:I21">L22</f>
        <v>A</v>
      </c>
      <c r="K15" s="33">
        <f t="shared" si="5"/>
        <v>494.36584000000005</v>
      </c>
      <c r="L15" s="4">
        <f t="shared" si="6"/>
        <v>82.097</v>
      </c>
      <c r="M15" s="4">
        <f t="shared" si="7"/>
        <v>487.501</v>
      </c>
      <c r="N15" s="24">
        <f>_XLL.CASUALE.TRA(300000,650000)/10000</f>
        <v>34.966</v>
      </c>
      <c r="S15" s="4"/>
      <c r="T15" s="4"/>
      <c r="U15" s="4"/>
      <c r="W15" s="1">
        <f t="shared" si="4"/>
        <v>128.1842578062753</v>
      </c>
    </row>
    <row r="16" spans="1:23" ht="14.25" customHeight="1">
      <c r="A16" t="s">
        <v>34</v>
      </c>
      <c r="B16" s="1"/>
      <c r="C16" s="12"/>
      <c r="D16" s="12"/>
      <c r="E16" s="8" t="s">
        <v>21</v>
      </c>
      <c r="F16" s="8"/>
      <c r="H16" s="33">
        <f t="shared" si="8"/>
        <v>141.50412057502928</v>
      </c>
      <c r="I16" s="37" t="str">
        <f t="shared" si="9"/>
        <v>B</v>
      </c>
      <c r="K16" s="33">
        <f t="shared" si="5"/>
        <v>474.88167999999996</v>
      </c>
      <c r="L16" s="4">
        <f t="shared" si="6"/>
        <v>419.754</v>
      </c>
      <c r="M16" s="4">
        <f t="shared" si="7"/>
        <v>222.08</v>
      </c>
      <c r="N16" s="24">
        <f>_XLL.CASUALE.TRA(300000,650000)/10000</f>
        <v>58.3986</v>
      </c>
      <c r="R16" s="4"/>
      <c r="S16" s="4"/>
      <c r="T16" s="4"/>
      <c r="U16" s="4"/>
      <c r="W16" s="1">
        <f t="shared" si="4"/>
        <v>-241.628084294774</v>
      </c>
    </row>
    <row r="17" spans="1:22" ht="14.25" customHeight="1">
      <c r="A17" t="s">
        <v>35</v>
      </c>
      <c r="B17" s="1"/>
      <c r="C17" s="12"/>
      <c r="D17" s="12"/>
      <c r="E17" s="8" t="s">
        <v>36</v>
      </c>
      <c r="F17" s="8"/>
      <c r="H17" s="33">
        <f t="shared" si="8"/>
        <v>174.7498545536336</v>
      </c>
      <c r="I17" s="37" t="str">
        <f t="shared" si="9"/>
        <v>C</v>
      </c>
      <c r="K17" s="33">
        <f t="shared" si="5"/>
        <v>498.04061999999993</v>
      </c>
      <c r="L17" s="4">
        <f t="shared" si="6"/>
        <v>441.663</v>
      </c>
      <c r="M17" s="4">
        <f t="shared" si="7"/>
        <v>-230.17</v>
      </c>
      <c r="N17" s="24">
        <f>_XLL.CASUALE.TRA(300000,650000)/10000</f>
        <v>61.5645</v>
      </c>
      <c r="V17" s="3"/>
    </row>
    <row r="18" spans="1:14" ht="14.25" customHeight="1">
      <c r="A18" t="s">
        <v>37</v>
      </c>
      <c r="B18" s="1"/>
      <c r="C18" s="12"/>
      <c r="D18" s="12"/>
      <c r="E18" s="8" t="s">
        <v>38</v>
      </c>
      <c r="F18" s="8"/>
      <c r="H18" s="33">
        <f t="shared" si="8"/>
        <v>140.83573243618878</v>
      </c>
      <c r="I18" s="37" t="str">
        <f t="shared" si="9"/>
        <v>D</v>
      </c>
      <c r="K18" s="26">
        <f t="shared" si="5"/>
        <v>412.34936</v>
      </c>
      <c r="L18" s="27">
        <f t="shared" si="6"/>
        <v>220.362</v>
      </c>
      <c r="M18" s="27">
        <f t="shared" si="7"/>
        <v>-348.529</v>
      </c>
      <c r="N18" s="29">
        <f>_XLL.CASUALE.TRA(300000,650000)/10000</f>
        <v>33.5227</v>
      </c>
    </row>
    <row r="19" spans="2:9" ht="14.25" customHeight="1">
      <c r="B19" s="1"/>
      <c r="C19" s="12"/>
      <c r="D19" s="12"/>
      <c r="E19" s="8" t="s">
        <v>20</v>
      </c>
      <c r="F19" s="8"/>
      <c r="H19" s="33">
        <f t="shared" si="8"/>
        <v>145.49245654920304</v>
      </c>
      <c r="I19" s="37" t="str">
        <f t="shared" si="9"/>
        <v>E</v>
      </c>
    </row>
    <row r="20" spans="2:27" ht="14.25" customHeight="1">
      <c r="B20" s="1"/>
      <c r="C20" s="12"/>
      <c r="D20" s="12"/>
      <c r="E20" s="8" t="s">
        <v>39</v>
      </c>
      <c r="F20" s="8"/>
      <c r="H20" s="33">
        <f t="shared" si="8"/>
        <v>128.1842578062753</v>
      </c>
      <c r="I20" s="37" t="str">
        <f t="shared" si="9"/>
        <v>F</v>
      </c>
      <c r="J20" s="4"/>
      <c r="K20" s="18"/>
      <c r="L20" s="18"/>
      <c r="M20" s="17" t="str">
        <f>L11</f>
        <v>X</v>
      </c>
      <c r="N20" s="17" t="str">
        <f>M11</f>
        <v>Y</v>
      </c>
      <c r="O20" t="s">
        <v>40</v>
      </c>
      <c r="P20" t="s">
        <v>41</v>
      </c>
      <c r="Q20" t="s">
        <v>42</v>
      </c>
      <c r="R20" t="s">
        <v>43</v>
      </c>
      <c r="X20" t="s">
        <v>40</v>
      </c>
      <c r="Y20" t="s">
        <v>41</v>
      </c>
      <c r="Z20" t="s">
        <v>42</v>
      </c>
      <c r="AA20" t="s">
        <v>43</v>
      </c>
    </row>
    <row r="21" spans="2:28" ht="14.25" customHeight="1">
      <c r="B21" s="1"/>
      <c r="C21" s="12"/>
      <c r="D21" s="12"/>
      <c r="E21" s="8"/>
      <c r="F21" s="8"/>
      <c r="H21" s="33">
        <f t="shared" si="8"/>
        <v>158.371915705226</v>
      </c>
      <c r="I21" s="37" t="str">
        <f t="shared" si="9"/>
        <v>G</v>
      </c>
      <c r="L21" s="11" t="str">
        <f>L28</f>
        <v>G</v>
      </c>
      <c r="M21" s="12">
        <f>M28</f>
        <v>220.362</v>
      </c>
      <c r="N21" s="12">
        <f>N28</f>
        <v>-348.529</v>
      </c>
      <c r="O21" s="12">
        <f aca="true" t="shared" si="10" ref="O21:P28">M22-M21</f>
        <v>-663.86</v>
      </c>
      <c r="P21" s="12">
        <f t="shared" si="10"/>
        <v>109.02000000000001</v>
      </c>
      <c r="Q21">
        <f>ATAN(O21/P21)*200/PI()</f>
        <v>-89.63783339208958</v>
      </c>
      <c r="R21">
        <f>IF(P21&lt;0,200,0)</f>
        <v>0</v>
      </c>
      <c r="S21">
        <f>IF(AND(O21&lt;0,P21&gt;0),400,0)</f>
        <v>400</v>
      </c>
      <c r="X21" s="12">
        <f aca="true" t="shared" si="11" ref="X21:Y28">-O21</f>
        <v>663.86</v>
      </c>
      <c r="Y21" s="12">
        <f t="shared" si="11"/>
        <v>-109.02000000000001</v>
      </c>
      <c r="Z21">
        <f>ATAN(X21/Y21)*200/PI()</f>
        <v>-89.63783339208958</v>
      </c>
      <c r="AA21">
        <f>IF(Y21&lt;0,200,0)</f>
        <v>200</v>
      </c>
      <c r="AB21">
        <f>IF(AND(X21&lt;0,Y21&gt;0),400,0)</f>
        <v>0</v>
      </c>
    </row>
    <row r="22" spans="2:28" ht="14.25" customHeight="1">
      <c r="B22" s="1"/>
      <c r="C22" s="12"/>
      <c r="D22" s="12"/>
      <c r="E22" s="8" t="s">
        <v>44</v>
      </c>
      <c r="F22" s="8"/>
      <c r="H22" s="26">
        <f>SUM(H15:H21)</f>
        <v>1000</v>
      </c>
      <c r="I22" s="29"/>
      <c r="K22" s="13">
        <f aca="true" t="shared" si="12" ref="K22:K28">N22*(M23-M21)/2</f>
        <v>79917.08778449999</v>
      </c>
      <c r="L22" s="11" t="str">
        <f aca="true" t="shared" si="13" ref="L22:L28">I3</f>
        <v>A</v>
      </c>
      <c r="M22" s="12">
        <f aca="true" t="shared" si="14" ref="M22:N28">L12</f>
        <v>-443.498</v>
      </c>
      <c r="N22" s="12">
        <f t="shared" si="14"/>
        <v>-239.509</v>
      </c>
      <c r="O22" s="12">
        <f t="shared" si="10"/>
        <v>-3.4809999999999945</v>
      </c>
      <c r="P22" s="12">
        <f t="shared" si="10"/>
        <v>443.653</v>
      </c>
      <c r="Q22">
        <f aca="true" t="shared" si="15" ref="Q22:Q28">ATAN(O22/P22)*200/PI()</f>
        <v>-0.499495766533554</v>
      </c>
      <c r="R22">
        <f aca="true" t="shared" si="16" ref="R22:R28">IF(P22&lt;0,200,0)</f>
        <v>0</v>
      </c>
      <c r="S22">
        <f aca="true" t="shared" si="17" ref="S22:S28">IF(AND(O22&lt;0,P22&gt;0),400,0)</f>
        <v>400</v>
      </c>
      <c r="X22" s="12">
        <f t="shared" si="11"/>
        <v>3.4809999999999945</v>
      </c>
      <c r="Y22" s="12">
        <f t="shared" si="11"/>
        <v>-443.653</v>
      </c>
      <c r="Z22">
        <f aca="true" t="shared" si="18" ref="Z22:Z28">ATAN(X22/Y22)*200/PI()</f>
        <v>-0.499495766533554</v>
      </c>
      <c r="AA22">
        <f aca="true" t="shared" si="19" ref="AA22:AA28">IF(Y22&lt;0,200,0)</f>
        <v>200</v>
      </c>
      <c r="AB22">
        <f aca="true" t="shared" si="20" ref="AB22:AB28">IF(AND(X22&lt;0,Y22&gt;0),400,0)</f>
        <v>0</v>
      </c>
    </row>
    <row r="23" spans="4:28" ht="14.25" customHeight="1">
      <c r="D23"/>
      <c r="E23" s="8" t="s">
        <v>36</v>
      </c>
      <c r="F23" s="8"/>
      <c r="K23" s="13">
        <f t="shared" si="12"/>
        <v>28030.808496</v>
      </c>
      <c r="L23" s="11" t="str">
        <f t="shared" si="13"/>
        <v>B</v>
      </c>
      <c r="M23" s="12">
        <f t="shared" si="14"/>
        <v>-446.979</v>
      </c>
      <c r="N23" s="12">
        <f t="shared" si="14"/>
        <v>204.144</v>
      </c>
      <c r="O23" s="12">
        <f t="shared" si="10"/>
        <v>278.099</v>
      </c>
      <c r="P23" s="12">
        <f t="shared" si="10"/>
        <v>215.74099999999999</v>
      </c>
      <c r="Q23">
        <f t="shared" si="15"/>
        <v>57.99638365843715</v>
      </c>
      <c r="R23">
        <f t="shared" si="16"/>
        <v>0</v>
      </c>
      <c r="S23">
        <f t="shared" si="17"/>
        <v>0</v>
      </c>
      <c r="X23" s="12">
        <f t="shared" si="11"/>
        <v>-278.099</v>
      </c>
      <c r="Y23" s="12">
        <f t="shared" si="11"/>
        <v>-215.74099999999999</v>
      </c>
      <c r="Z23">
        <f t="shared" si="18"/>
        <v>57.99638365843715</v>
      </c>
      <c r="AA23">
        <f t="shared" si="19"/>
        <v>200</v>
      </c>
      <c r="AB23">
        <f t="shared" si="20"/>
        <v>0</v>
      </c>
    </row>
    <row r="24" spans="4:28" ht="14.25" customHeight="1">
      <c r="D24"/>
      <c r="E24" s="8" t="s">
        <v>18</v>
      </c>
      <c r="F24" s="8"/>
      <c r="H24" s="34" t="s">
        <v>45</v>
      </c>
      <c r="I24" s="22"/>
      <c r="K24" s="13">
        <f t="shared" si="12"/>
        <v>111075.53813</v>
      </c>
      <c r="L24" s="11" t="str">
        <f t="shared" si="13"/>
        <v>C</v>
      </c>
      <c r="M24" s="12">
        <f t="shared" si="14"/>
        <v>-168.88</v>
      </c>
      <c r="N24" s="12">
        <f t="shared" si="14"/>
        <v>419.885</v>
      </c>
      <c r="O24" s="12">
        <f t="shared" si="10"/>
        <v>250.97699999999998</v>
      </c>
      <c r="P24" s="12">
        <f t="shared" si="10"/>
        <v>67.61599999999999</v>
      </c>
      <c r="Q24">
        <f t="shared" si="15"/>
        <v>83.24652910480354</v>
      </c>
      <c r="R24">
        <f t="shared" si="16"/>
        <v>0</v>
      </c>
      <c r="S24">
        <f t="shared" si="17"/>
        <v>0</v>
      </c>
      <c r="X24" s="12">
        <f t="shared" si="11"/>
        <v>-250.97699999999998</v>
      </c>
      <c r="Y24" s="12">
        <f t="shared" si="11"/>
        <v>-67.61599999999999</v>
      </c>
      <c r="Z24">
        <f t="shared" si="18"/>
        <v>83.24652910480354</v>
      </c>
      <c r="AA24">
        <f t="shared" si="19"/>
        <v>200</v>
      </c>
      <c r="AB24">
        <f t="shared" si="20"/>
        <v>0</v>
      </c>
    </row>
    <row r="25" spans="4:28" ht="14.25" customHeight="1">
      <c r="D25"/>
      <c r="E25" s="8" t="s">
        <v>12</v>
      </c>
      <c r="F25" s="8"/>
      <c r="H25" s="23">
        <f aca="true" t="shared" si="21" ref="H25:H32">Q21+R21+S21</f>
        <v>310.3621666079104</v>
      </c>
      <c r="I25" s="39" t="str">
        <f aca="true" t="shared" si="22" ref="I25:I32">CONCATENATE(L21,L22)</f>
        <v>GA</v>
      </c>
      <c r="K25" s="13">
        <f t="shared" si="12"/>
        <v>143479.831817</v>
      </c>
      <c r="L25" s="11" t="str">
        <f t="shared" si="13"/>
        <v>D</v>
      </c>
      <c r="M25" s="12">
        <f t="shared" si="14"/>
        <v>82.097</v>
      </c>
      <c r="N25" s="12">
        <f t="shared" si="14"/>
        <v>487.501</v>
      </c>
      <c r="O25" s="12">
        <f t="shared" si="10"/>
        <v>337.65700000000004</v>
      </c>
      <c r="P25" s="12">
        <f t="shared" si="10"/>
        <v>-265.42099999999994</v>
      </c>
      <c r="Q25">
        <f t="shared" si="15"/>
        <v>-57.589203331385264</v>
      </c>
      <c r="R25">
        <f t="shared" si="16"/>
        <v>200</v>
      </c>
      <c r="S25">
        <f t="shared" si="17"/>
        <v>0</v>
      </c>
      <c r="X25" s="12">
        <f t="shared" si="11"/>
        <v>-337.65700000000004</v>
      </c>
      <c r="Y25" s="12">
        <f t="shared" si="11"/>
        <v>265.42099999999994</v>
      </c>
      <c r="Z25">
        <f t="shared" si="18"/>
        <v>-57.589203331385264</v>
      </c>
      <c r="AA25">
        <f t="shared" si="19"/>
        <v>0</v>
      </c>
      <c r="AB25">
        <f t="shared" si="20"/>
        <v>400</v>
      </c>
    </row>
    <row r="26" spans="4:28" ht="14.25" customHeight="1">
      <c r="D26"/>
      <c r="E26" s="8" t="s">
        <v>17</v>
      </c>
      <c r="F26" s="8"/>
      <c r="H26" s="23">
        <f t="shared" si="21"/>
        <v>399.5005042334665</v>
      </c>
      <c r="I26" s="40" t="str">
        <f t="shared" si="22"/>
        <v>AB</v>
      </c>
      <c r="K26" s="13">
        <f t="shared" si="12"/>
        <v>39926.208640000004</v>
      </c>
      <c r="L26" s="11" t="str">
        <f t="shared" si="13"/>
        <v>E</v>
      </c>
      <c r="M26" s="12">
        <f t="shared" si="14"/>
        <v>419.754</v>
      </c>
      <c r="N26" s="12">
        <f t="shared" si="14"/>
        <v>222.08</v>
      </c>
      <c r="O26" s="12">
        <f t="shared" si="10"/>
        <v>21.908999999999992</v>
      </c>
      <c r="P26" s="12">
        <f t="shared" si="10"/>
        <v>-452.25</v>
      </c>
      <c r="Q26">
        <f t="shared" si="15"/>
        <v>-3.0816598805882807</v>
      </c>
      <c r="R26">
        <f t="shared" si="16"/>
        <v>200</v>
      </c>
      <c r="S26">
        <f t="shared" si="17"/>
        <v>0</v>
      </c>
      <c r="X26" s="12">
        <f t="shared" si="11"/>
        <v>-21.908999999999992</v>
      </c>
      <c r="Y26" s="12">
        <f t="shared" si="11"/>
        <v>452.25</v>
      </c>
      <c r="Z26">
        <f t="shared" si="18"/>
        <v>-3.0816598805882807</v>
      </c>
      <c r="AA26">
        <f t="shared" si="19"/>
        <v>0</v>
      </c>
      <c r="AB26">
        <f t="shared" si="20"/>
        <v>400</v>
      </c>
    </row>
    <row r="27" spans="4:28" ht="14.25" customHeight="1">
      <c r="D27"/>
      <c r="E27" s="8" t="s">
        <v>9</v>
      </c>
      <c r="F27" s="8"/>
      <c r="H27" s="23">
        <f t="shared" si="21"/>
        <v>57.99638365843715</v>
      </c>
      <c r="I27" s="40" t="str">
        <f t="shared" si="22"/>
        <v>BC</v>
      </c>
      <c r="K27" s="13">
        <f t="shared" si="12"/>
        <v>22947.02832</v>
      </c>
      <c r="L27" s="11" t="str">
        <f t="shared" si="13"/>
        <v>F</v>
      </c>
      <c r="M27" s="12">
        <f t="shared" si="14"/>
        <v>441.663</v>
      </c>
      <c r="N27" s="12">
        <f t="shared" si="14"/>
        <v>-230.17</v>
      </c>
      <c r="O27" s="12">
        <f t="shared" si="10"/>
        <v>-221.30100000000002</v>
      </c>
      <c r="P27" s="12">
        <f t="shared" si="10"/>
        <v>-118.35900000000001</v>
      </c>
      <c r="Q27">
        <f t="shared" si="15"/>
        <v>68.7340823131364</v>
      </c>
      <c r="R27">
        <f t="shared" si="16"/>
        <v>200</v>
      </c>
      <c r="S27">
        <f t="shared" si="17"/>
        <v>0</v>
      </c>
      <c r="X27" s="12">
        <f t="shared" si="11"/>
        <v>221.30100000000002</v>
      </c>
      <c r="Y27" s="12">
        <f t="shared" si="11"/>
        <v>118.35900000000001</v>
      </c>
      <c r="Z27">
        <f t="shared" si="18"/>
        <v>68.7340823131364</v>
      </c>
      <c r="AA27">
        <f t="shared" si="19"/>
        <v>0</v>
      </c>
      <c r="AB27">
        <f t="shared" si="20"/>
        <v>0</v>
      </c>
    </row>
    <row r="28" spans="4:28" ht="14.25" customHeight="1">
      <c r="D28"/>
      <c r="E28" s="8"/>
      <c r="F28" s="8"/>
      <c r="H28" s="23">
        <f t="shared" si="21"/>
        <v>83.24652910480354</v>
      </c>
      <c r="I28" s="40" t="str">
        <f t="shared" si="22"/>
        <v>CD</v>
      </c>
      <c r="K28" s="13">
        <f t="shared" si="12"/>
        <v>154252.1390845</v>
      </c>
      <c r="L28" s="11" t="str">
        <f t="shared" si="13"/>
        <v>G</v>
      </c>
      <c r="M28" s="12">
        <f t="shared" si="14"/>
        <v>220.362</v>
      </c>
      <c r="N28" s="12">
        <f t="shared" si="14"/>
        <v>-348.529</v>
      </c>
      <c r="O28" s="12">
        <f t="shared" si="10"/>
        <v>-663.86</v>
      </c>
      <c r="P28" s="12">
        <f t="shared" si="10"/>
        <v>109.02000000000001</v>
      </c>
      <c r="Q28">
        <f t="shared" si="15"/>
        <v>-89.63783339208958</v>
      </c>
      <c r="R28">
        <f t="shared" si="16"/>
        <v>0</v>
      </c>
      <c r="S28">
        <f t="shared" si="17"/>
        <v>400</v>
      </c>
      <c r="X28" s="12">
        <f t="shared" si="11"/>
        <v>663.86</v>
      </c>
      <c r="Y28" s="12">
        <f t="shared" si="11"/>
        <v>-109.02000000000001</v>
      </c>
      <c r="Z28">
        <f t="shared" si="18"/>
        <v>-89.63783339208958</v>
      </c>
      <c r="AA28">
        <f t="shared" si="19"/>
        <v>200</v>
      </c>
      <c r="AB28">
        <f t="shared" si="20"/>
        <v>0</v>
      </c>
    </row>
    <row r="29" spans="4:14" ht="14.25" customHeight="1">
      <c r="D29"/>
      <c r="E29" s="8" t="s">
        <v>21</v>
      </c>
      <c r="F29" s="8"/>
      <c r="H29" s="23">
        <f t="shared" si="21"/>
        <v>142.41079666861475</v>
      </c>
      <c r="I29" s="40" t="str">
        <f t="shared" si="22"/>
        <v>DE</v>
      </c>
      <c r="J29" s="14" t="s">
        <v>46</v>
      </c>
      <c r="K29" s="15">
        <f>SUM(K22:K28)</f>
        <v>579628.642272</v>
      </c>
      <c r="L29" s="11" t="str">
        <f>L22</f>
        <v>A</v>
      </c>
      <c r="M29" s="12">
        <f>M22</f>
        <v>-443.498</v>
      </c>
      <c r="N29" s="12">
        <f>N22</f>
        <v>-239.509</v>
      </c>
    </row>
    <row r="30" spans="5:9" ht="14.25" customHeight="1">
      <c r="E30" s="8" t="s">
        <v>22</v>
      </c>
      <c r="F30" s="8"/>
      <c r="H30" s="23">
        <f t="shared" si="21"/>
        <v>196.9183401194117</v>
      </c>
      <c r="I30" s="40" t="str">
        <f t="shared" si="22"/>
        <v>EF</v>
      </c>
    </row>
    <row r="31" spans="5:14" ht="14.25" customHeight="1">
      <c r="E31" s="8" t="s">
        <v>38</v>
      </c>
      <c r="F31" s="8"/>
      <c r="H31" s="23">
        <f t="shared" si="21"/>
        <v>268.7340823131364</v>
      </c>
      <c r="I31" s="40" t="str">
        <f t="shared" si="22"/>
        <v>FG</v>
      </c>
      <c r="J31" s="16" t="s">
        <v>47</v>
      </c>
      <c r="K31" s="15">
        <f>SUM(K33:K39)</f>
        <v>579628.7750392568</v>
      </c>
      <c r="L31" s="17"/>
      <c r="M31" s="17" t="str">
        <f aca="true" t="shared" si="23" ref="M31:M38">K11</f>
        <v>do</v>
      </c>
      <c r="N31" s="17" t="str">
        <f aca="true" t="shared" si="24" ref="N31:N38">L2</f>
        <v>azim rad</v>
      </c>
    </row>
    <row r="32" spans="5:14" ht="14.25" customHeight="1">
      <c r="E32" s="8" t="s">
        <v>18</v>
      </c>
      <c r="F32" s="8"/>
      <c r="H32" s="38">
        <f t="shared" si="21"/>
        <v>310.3621666079104</v>
      </c>
      <c r="I32" s="41" t="str">
        <f t="shared" si="22"/>
        <v>GA</v>
      </c>
      <c r="L32" s="1" t="str">
        <f aca="true" t="shared" si="25" ref="L32:L39">L22</f>
        <v>A</v>
      </c>
      <c r="M32">
        <f t="shared" si="23"/>
        <v>504.03826</v>
      </c>
      <c r="N32">
        <f t="shared" si="24"/>
        <v>4.2172205711038275</v>
      </c>
    </row>
    <row r="33" spans="5:14" ht="14.25" customHeight="1">
      <c r="E33" s="8" t="s">
        <v>9</v>
      </c>
      <c r="F33" s="8"/>
      <c r="H33" s="34"/>
      <c r="I33" s="22" t="s">
        <v>45</v>
      </c>
      <c r="K33">
        <f aca="true" t="shared" si="26" ref="K33:K39">M32*M33*SIN(N33-N32)/2</f>
        <v>98796.4837210825</v>
      </c>
      <c r="L33" s="1" t="str">
        <f t="shared" si="25"/>
        <v>B</v>
      </c>
      <c r="M33">
        <f t="shared" si="23"/>
        <v>491.3911</v>
      </c>
      <c r="N33">
        <f t="shared" si="24"/>
        <v>5.140817395332691</v>
      </c>
    </row>
    <row r="34" spans="5:14" ht="14.25" customHeight="1">
      <c r="E34" s="4"/>
      <c r="F34" s="4"/>
      <c r="H34" s="43" t="str">
        <f aca="true" t="shared" si="27" ref="H34:H41">CONCATENATE(L22,L21)</f>
        <v>AG</v>
      </c>
      <c r="I34" s="35">
        <f aca="true" t="shared" si="28" ref="I34:I41">Z21+AA21+AB21</f>
        <v>110.36216660791042</v>
      </c>
      <c r="K34">
        <f t="shared" si="26"/>
        <v>76602.03524764457</v>
      </c>
      <c r="L34" s="1" t="str">
        <f t="shared" si="25"/>
        <v>C</v>
      </c>
      <c r="M34">
        <f t="shared" si="23"/>
        <v>452.575</v>
      </c>
      <c r="N34">
        <f t="shared" si="24"/>
        <v>5.900779653810349</v>
      </c>
    </row>
    <row r="35" spans="4:14" ht="14.25" customHeight="1">
      <c r="D35"/>
      <c r="E35"/>
      <c r="F35"/>
      <c r="H35" s="43" t="str">
        <f t="shared" si="27"/>
        <v>BA</v>
      </c>
      <c r="I35" s="35">
        <f t="shared" si="28"/>
        <v>199.50050423346644</v>
      </c>
      <c r="K35">
        <f t="shared" si="26"/>
        <v>58400.342618381714</v>
      </c>
      <c r="L35" s="1" t="str">
        <f t="shared" si="25"/>
        <v>D</v>
      </c>
      <c r="M35">
        <f t="shared" si="23"/>
        <v>494.36584000000005</v>
      </c>
      <c r="N35">
        <f t="shared" si="24"/>
        <v>0.16683899025786667</v>
      </c>
    </row>
    <row r="36" spans="4:14" ht="14.25" customHeight="1">
      <c r="D36"/>
      <c r="E36"/>
      <c r="F36"/>
      <c r="G36"/>
      <c r="H36" s="43" t="str">
        <f t="shared" si="27"/>
        <v>CB</v>
      </c>
      <c r="I36" s="35">
        <f t="shared" si="28"/>
        <v>257.99638365843714</v>
      </c>
      <c r="K36">
        <f t="shared" si="26"/>
        <v>93199.12005846445</v>
      </c>
      <c r="L36" s="1" t="str">
        <f t="shared" si="25"/>
        <v>E</v>
      </c>
      <c r="M36">
        <f t="shared" si="23"/>
        <v>474.88167999999996</v>
      </c>
      <c r="N36">
        <f t="shared" si="24"/>
        <v>1.0841620539575112</v>
      </c>
    </row>
    <row r="37" spans="4:14" ht="14.25" customHeight="1">
      <c r="D37"/>
      <c r="E37"/>
      <c r="F37"/>
      <c r="G37"/>
      <c r="H37" s="43" t="str">
        <f t="shared" si="27"/>
        <v>DC</v>
      </c>
      <c r="I37" s="35">
        <f t="shared" si="28"/>
        <v>283.2465291048035</v>
      </c>
      <c r="K37">
        <f t="shared" si="26"/>
        <v>97349.57564527295</v>
      </c>
      <c r="L37" s="1" t="str">
        <f t="shared" si="25"/>
        <v>F</v>
      </c>
      <c r="M37">
        <f t="shared" si="23"/>
        <v>498.04061999999993</v>
      </c>
      <c r="N37">
        <f t="shared" si="24"/>
        <v>2.0512149585671553</v>
      </c>
    </row>
    <row r="38" spans="4:14" ht="14.25" customHeight="1">
      <c r="D38"/>
      <c r="E38"/>
      <c r="F38"/>
      <c r="G38"/>
      <c r="H38" s="43" t="str">
        <f t="shared" si="27"/>
        <v>ED</v>
      </c>
      <c r="I38" s="35">
        <f t="shared" si="28"/>
        <v>342.41079666861475</v>
      </c>
      <c r="K38">
        <f t="shared" si="26"/>
        <v>51605.97253573189</v>
      </c>
      <c r="L38" s="1" t="str">
        <f t="shared" si="25"/>
        <v>G</v>
      </c>
      <c r="M38">
        <f t="shared" si="23"/>
        <v>412.34936</v>
      </c>
      <c r="N38">
        <f t="shared" si="24"/>
        <v>2.5777882988096277</v>
      </c>
    </row>
    <row r="39" spans="4:14" ht="14.25" customHeight="1">
      <c r="D39"/>
      <c r="E39"/>
      <c r="F39"/>
      <c r="G39"/>
      <c r="H39" s="43" t="str">
        <f t="shared" si="27"/>
        <v>FE</v>
      </c>
      <c r="I39" s="35">
        <f t="shared" si="28"/>
        <v>396.9183401194117</v>
      </c>
      <c r="K39">
        <f t="shared" si="26"/>
        <v>103675.24521267864</v>
      </c>
      <c r="L39" s="1" t="str">
        <f t="shared" si="25"/>
        <v>A</v>
      </c>
      <c r="M39">
        <f>M32</f>
        <v>504.03826</v>
      </c>
      <c r="N39">
        <f>N32</f>
        <v>4.2172205711038275</v>
      </c>
    </row>
    <row r="40" spans="4:9" ht="14.25" customHeight="1">
      <c r="D40"/>
      <c r="E40"/>
      <c r="F40"/>
      <c r="G40"/>
      <c r="H40" s="43" t="str">
        <f t="shared" si="27"/>
        <v>GF</v>
      </c>
      <c r="I40" s="35">
        <f t="shared" si="28"/>
        <v>68.7340823131364</v>
      </c>
    </row>
    <row r="41" spans="4:9" ht="14.25" customHeight="1">
      <c r="D41"/>
      <c r="E41"/>
      <c r="F41"/>
      <c r="G41"/>
      <c r="H41" s="44" t="str">
        <f t="shared" si="27"/>
        <v>AG</v>
      </c>
      <c r="I41" s="42">
        <f t="shared" si="28"/>
        <v>110.36216660791042</v>
      </c>
    </row>
    <row r="42" spans="4:7" ht="24.75" customHeight="1">
      <c r="D42"/>
      <c r="E42"/>
      <c r="F42"/>
      <c r="G42"/>
    </row>
    <row r="43" spans="4:7" ht="24.75" customHeight="1">
      <c r="D43"/>
      <c r="E43"/>
      <c r="F43"/>
      <c r="G43"/>
    </row>
    <row r="44" spans="4:7" ht="24.75" customHeight="1">
      <c r="D44"/>
      <c r="E44"/>
      <c r="F44"/>
      <c r="G44"/>
    </row>
    <row r="45" spans="4:7" ht="24.75" customHeight="1">
      <c r="D45"/>
      <c r="E45"/>
      <c r="F45"/>
      <c r="G45"/>
    </row>
    <row r="46" spans="4:7" ht="24.75" customHeight="1">
      <c r="D46"/>
      <c r="E46"/>
      <c r="F46"/>
      <c r="G46"/>
    </row>
    <row r="47" spans="4:7" ht="24.75" customHeight="1">
      <c r="D47"/>
      <c r="E47"/>
      <c r="F47"/>
      <c r="G47"/>
    </row>
    <row r="48" spans="4:7" ht="24.75" customHeight="1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4:7" ht="12.75">
      <c r="D56"/>
      <c r="E56"/>
      <c r="F56"/>
      <c r="G56"/>
    </row>
    <row r="57" spans="4:7" ht="12.75">
      <c r="D57"/>
      <c r="E57"/>
      <c r="F57"/>
      <c r="G57"/>
    </row>
    <row r="58" spans="4:7" ht="12.75">
      <c r="D58"/>
      <c r="E58"/>
      <c r="F58"/>
      <c r="G58"/>
    </row>
    <row r="59" spans="4:7" ht="12.75">
      <c r="D59"/>
      <c r="E59"/>
      <c r="F59"/>
      <c r="G59"/>
    </row>
    <row r="60" spans="4:7" ht="12.75">
      <c r="D60"/>
      <c r="E60"/>
      <c r="F60"/>
      <c r="G60"/>
    </row>
    <row r="61" s="5" customFormat="1" ht="35.25" customHeight="1"/>
    <row r="62" s="5" customFormat="1" ht="35.25" customHeight="1"/>
    <row r="63" s="5" customFormat="1" ht="35.25" customHeight="1"/>
    <row r="64" s="5" customFormat="1" ht="35.25" customHeight="1"/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4:7" ht="12.75">
      <c r="D71"/>
      <c r="E71"/>
      <c r="F71"/>
      <c r="G71"/>
    </row>
    <row r="72" spans="4:7" ht="12.75">
      <c r="D72"/>
      <c r="E72"/>
      <c r="F72"/>
      <c r="G72"/>
    </row>
    <row r="73" spans="4:7" ht="12.75">
      <c r="D73"/>
      <c r="E73"/>
      <c r="F73"/>
      <c r="G73"/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4:7" ht="12.75">
      <c r="D76"/>
      <c r="E76"/>
      <c r="F76"/>
      <c r="G76"/>
    </row>
    <row r="77" spans="4:7" ht="12.75">
      <c r="D77"/>
      <c r="E77"/>
      <c r="F77"/>
      <c r="G77"/>
    </row>
    <row r="78" spans="4:7" ht="12.75">
      <c r="D78"/>
      <c r="E78"/>
      <c r="F78"/>
      <c r="G78"/>
    </row>
    <row r="79" spans="4:7" ht="12.75">
      <c r="D79"/>
      <c r="E79"/>
      <c r="F79"/>
      <c r="G79"/>
    </row>
    <row r="80" spans="4:7" ht="12.75"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  <row r="89" spans="4:7" ht="12.75">
      <c r="D89"/>
      <c r="E89"/>
      <c r="F89"/>
      <c r="G89"/>
    </row>
    <row r="90" spans="4:7" ht="12.75">
      <c r="D90"/>
      <c r="E90"/>
      <c r="F90"/>
      <c r="G90"/>
    </row>
    <row r="91" spans="4:7" ht="12.75">
      <c r="D91"/>
      <c r="E91"/>
      <c r="F91"/>
      <c r="G91"/>
    </row>
    <row r="92" spans="4:7" ht="12.75">
      <c r="D92"/>
      <c r="E92"/>
      <c r="F92"/>
      <c r="G92"/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</sheetData>
  <printOptions gridLines="1"/>
  <pageMargins left="0.75" right="0.75" top="1" bottom="1" header="0.5" footer="0.5"/>
  <pageSetup fitToHeight="1" fitToWidth="1" horizontalDpi="600" verticalDpi="600" orientation="landscape" paperSize="9" scale="77" r:id="rId2"/>
  <headerFooter alignWithMargins="0">
    <oddHeader>&amp;L&amp;D    &amp;F   &amp;A&amp;R&amp;D  &amp;F  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V376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8.8515625" style="0" customWidth="1"/>
    <col min="3" max="3" width="9.8515625" style="0" customWidth="1"/>
    <col min="4" max="6" width="12.00390625" style="1" customWidth="1"/>
    <col min="7" max="7" width="12.8515625" style="1" customWidth="1"/>
    <col min="11" max="11" width="14.7109375" style="0" customWidth="1"/>
    <col min="12" max="12" width="8.57421875" style="0" customWidth="1"/>
    <col min="13" max="13" width="15.8515625" style="0" customWidth="1"/>
    <col min="14" max="14" width="9.28125" style="0" customWidth="1"/>
    <col min="16" max="16" width="11.140625" style="0" customWidth="1"/>
    <col min="29" max="29" width="10.8515625" style="0" customWidth="1"/>
  </cols>
  <sheetData>
    <row r="1" spans="1:9" ht="13.5" customHeight="1">
      <c r="A1" s="2" t="s">
        <v>0</v>
      </c>
      <c r="D1" t="s">
        <v>48</v>
      </c>
      <c r="F1" s="3"/>
      <c r="H1" s="3" t="str">
        <f>D1</f>
        <v>ALGIERI Gianluca</v>
      </c>
      <c r="I1" s="4"/>
    </row>
    <row r="2" spans="4:14" ht="13.5" customHeight="1">
      <c r="D2"/>
      <c r="E2"/>
      <c r="F2"/>
      <c r="H2" s="1" t="s">
        <v>1</v>
      </c>
      <c r="I2" s="1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</row>
    <row r="3" spans="1:14" ht="13.5" customHeight="1">
      <c r="A3" t="s">
        <v>8</v>
      </c>
      <c r="D3"/>
      <c r="E3" s="4"/>
      <c r="F3" s="4"/>
      <c r="H3" s="1"/>
      <c r="I3" s="1" t="s">
        <v>9</v>
      </c>
      <c r="J3" s="10">
        <f>ROUND(_XLL.CASUALE.TRA(100000,600000)/1000,3)</f>
        <v>337.919</v>
      </c>
      <c r="K3" s="4">
        <f>_XLL.CASUALE.TRA(900000,3500000)/10000</f>
        <v>227.0888</v>
      </c>
      <c r="L3" s="4">
        <f>K3*PI()/200</f>
        <v>3.567102528962609</v>
      </c>
      <c r="M3" s="4">
        <f>_XLL.CASUALE.TRA(970000,1030000)/10000</f>
        <v>99.5553</v>
      </c>
      <c r="N3" s="4">
        <f>M3*PI()/200</f>
        <v>1.5638109955296398</v>
      </c>
    </row>
    <row r="4" spans="1:14" ht="13.5" customHeight="1">
      <c r="A4" s="11" t="str">
        <f>H2</f>
        <v>P STAZ</v>
      </c>
      <c r="B4" s="11" t="str">
        <f>I2</f>
        <v>P BATT</v>
      </c>
      <c r="C4" s="11" t="str">
        <f>J2</f>
        <v>di</v>
      </c>
      <c r="D4" s="11" t="str">
        <f>K2</f>
        <v>co</v>
      </c>
      <c r="E4" s="4" t="str">
        <f aca="true" t="shared" si="0" ref="E4:E11">M2</f>
        <v>cv</v>
      </c>
      <c r="F4" s="4"/>
      <c r="H4" s="1" t="s">
        <v>12</v>
      </c>
      <c r="I4" s="1" t="s">
        <v>13</v>
      </c>
      <c r="J4" s="10">
        <f>ROUND(_XLL.CASUALE.TRA(100000,600000)/1000,3)</f>
        <v>437.73</v>
      </c>
      <c r="K4" s="4">
        <f aca="true" t="shared" si="1" ref="K4:K9">K3+N13+IF(K3+N13&gt;=400,-400,0)</f>
        <v>253.7995</v>
      </c>
      <c r="L4" s="4">
        <f aca="true" t="shared" si="2" ref="L4:L9">K4*PI()/200</f>
        <v>3.9866732234238134</v>
      </c>
      <c r="M4" s="4">
        <f>_XLL.CASUALE.TRA(970000,1030000)/10000</f>
        <v>102.4405</v>
      </c>
      <c r="N4" s="4">
        <f aca="true" t="shared" si="3" ref="N4:N9">M4*PI()/200</f>
        <v>1.609131611150326</v>
      </c>
    </row>
    <row r="5" spans="1:22" ht="13.5" customHeight="1">
      <c r="A5" s="11"/>
      <c r="B5" s="11" t="str">
        <f aca="true" t="shared" si="4" ref="B5:D11">I3</f>
        <v>A</v>
      </c>
      <c r="C5" s="12">
        <f t="shared" si="4"/>
        <v>337.919</v>
      </c>
      <c r="D5" s="1">
        <f t="shared" si="4"/>
        <v>227.0888</v>
      </c>
      <c r="E5" s="4">
        <f t="shared" si="0"/>
        <v>99.5553</v>
      </c>
      <c r="F5" s="4"/>
      <c r="H5" s="1" t="s">
        <v>14</v>
      </c>
      <c r="I5" s="1" t="s">
        <v>15</v>
      </c>
      <c r="J5" s="10">
        <f>ROUND(_XLL.CASUALE.TRA(100000,600000)/1000,3)</f>
        <v>563.596</v>
      </c>
      <c r="K5" s="4">
        <f t="shared" si="1"/>
        <v>271.7561</v>
      </c>
      <c r="L5" s="4">
        <f t="shared" si="2"/>
        <v>4.268734836641066</v>
      </c>
      <c r="M5" s="4">
        <f>_XLL.CASUALE.TRA(970000,1030000)/10000</f>
        <v>97.9423</v>
      </c>
      <c r="N5" s="4">
        <f t="shared" si="3"/>
        <v>1.538474050778438</v>
      </c>
      <c r="S5" s="4"/>
      <c r="T5" s="4"/>
      <c r="U5" s="4"/>
      <c r="V5" s="4"/>
    </row>
    <row r="6" spans="1:22" ht="13.5" customHeight="1">
      <c r="A6" s="11" t="str">
        <f>H4</f>
        <v>S</v>
      </c>
      <c r="B6" s="11" t="str">
        <f t="shared" si="4"/>
        <v>B</v>
      </c>
      <c r="C6" s="12">
        <f t="shared" si="4"/>
        <v>437.73</v>
      </c>
      <c r="D6" s="1">
        <f t="shared" si="4"/>
        <v>253.7995</v>
      </c>
      <c r="E6" s="4">
        <f t="shared" si="0"/>
        <v>102.4405</v>
      </c>
      <c r="F6" s="6"/>
      <c r="H6" s="9">
        <f>_XLL.CASUALE.TRA(151,162)/100</f>
        <v>1.58</v>
      </c>
      <c r="I6" s="1" t="s">
        <v>16</v>
      </c>
      <c r="J6" s="10">
        <f>ROUND(_XLL.CASUALE.TRA(100000,600000)/1000,3)</f>
        <v>379.811</v>
      </c>
      <c r="K6" s="4">
        <f t="shared" si="1"/>
        <v>335.98130000000003</v>
      </c>
      <c r="L6" s="4">
        <f t="shared" si="2"/>
        <v>5.277581919117742</v>
      </c>
      <c r="M6" s="4">
        <f>_XLL.CASUALE.TRA(970000,1030000)/10000</f>
        <v>98.496</v>
      </c>
      <c r="N6" s="4">
        <f t="shared" si="3"/>
        <v>1.5471715500399013</v>
      </c>
      <c r="S6" s="4"/>
      <c r="T6" s="4"/>
      <c r="U6" s="4"/>
      <c r="V6" s="4"/>
    </row>
    <row r="7" spans="1:22" ht="13.5" customHeight="1">
      <c r="A7" s="11"/>
      <c r="B7" s="11" t="str">
        <f t="shared" si="4"/>
        <v>C</v>
      </c>
      <c r="C7" s="12">
        <f t="shared" si="4"/>
        <v>563.596</v>
      </c>
      <c r="D7" s="1">
        <f t="shared" si="4"/>
        <v>271.7561</v>
      </c>
      <c r="E7" s="4">
        <f t="shared" si="0"/>
        <v>97.9423</v>
      </c>
      <c r="F7" s="7"/>
      <c r="H7" s="1"/>
      <c r="I7" s="1" t="s">
        <v>18</v>
      </c>
      <c r="J7" s="10">
        <f>ROUND(_XLL.CASUALE.TRA(100000,600000)/1000,3)</f>
        <v>199.818</v>
      </c>
      <c r="K7" s="4">
        <f t="shared" si="1"/>
        <v>393.18550000000005</v>
      </c>
      <c r="L7" s="4">
        <f t="shared" si="2"/>
        <v>6.1761433914901485</v>
      </c>
      <c r="M7" s="4">
        <f>_XLL.CASUALE.TRA(970000,1030000)/10000</f>
        <v>102.0026</v>
      </c>
      <c r="N7" s="4">
        <f t="shared" si="3"/>
        <v>1.602253094035291</v>
      </c>
      <c r="S7" s="4"/>
      <c r="T7" s="4"/>
      <c r="U7" s="4"/>
      <c r="V7" s="4"/>
    </row>
    <row r="8" spans="1:22" ht="13.5" customHeight="1">
      <c r="A8" s="11"/>
      <c r="B8" s="11" t="str">
        <f t="shared" si="4"/>
        <v>D</v>
      </c>
      <c r="C8" s="12">
        <f t="shared" si="4"/>
        <v>379.811</v>
      </c>
      <c r="D8" s="1">
        <f t="shared" si="4"/>
        <v>335.98130000000003</v>
      </c>
      <c r="E8" s="4">
        <f t="shared" si="0"/>
        <v>98.496</v>
      </c>
      <c r="F8" s="4"/>
      <c r="H8" s="1"/>
      <c r="I8" s="1" t="s">
        <v>19</v>
      </c>
      <c r="J8" s="10">
        <f>ROUND(_XLL.CASUALE.TRA(100000,600000)/1000,3)</f>
        <v>145.716</v>
      </c>
      <c r="K8" s="4">
        <f t="shared" si="1"/>
        <v>12.37480000000005</v>
      </c>
      <c r="L8" s="4">
        <f t="shared" si="2"/>
        <v>0.19438290384821563</v>
      </c>
      <c r="M8" s="4">
        <f>_XLL.CASUALE.TRA(970000,1030000)/10000</f>
        <v>98.0416</v>
      </c>
      <c r="N8" s="4">
        <f t="shared" si="3"/>
        <v>1.5400338515309455</v>
      </c>
      <c r="S8" s="4"/>
      <c r="T8" s="4"/>
      <c r="U8" s="4"/>
      <c r="V8" s="4"/>
    </row>
    <row r="9" spans="1:22" ht="13.5" customHeight="1">
      <c r="A9" s="11"/>
      <c r="B9" s="11" t="str">
        <f t="shared" si="4"/>
        <v>E</v>
      </c>
      <c r="C9" s="12">
        <f t="shared" si="4"/>
        <v>199.818</v>
      </c>
      <c r="D9" s="1">
        <f t="shared" si="4"/>
        <v>393.18550000000005</v>
      </c>
      <c r="E9" s="4">
        <f t="shared" si="0"/>
        <v>102.0026</v>
      </c>
      <c r="F9" s="4"/>
      <c r="I9" t="s">
        <v>20</v>
      </c>
      <c r="J9" s="10">
        <f>ROUND(_XLL.CASUALE.TRA(100000,600000)/1000,3)</f>
        <v>551.37</v>
      </c>
      <c r="K9" s="4">
        <f t="shared" si="1"/>
        <v>26.98870000000005</v>
      </c>
      <c r="L9" s="4">
        <f t="shared" si="2"/>
        <v>0.42393750824969506</v>
      </c>
      <c r="M9" s="4">
        <f>_XLL.CASUALE.TRA(970000,1030000)/10000</f>
        <v>97.0519</v>
      </c>
      <c r="N9" s="4">
        <f t="shared" si="3"/>
        <v>1.5244876802846563</v>
      </c>
      <c r="S9" s="4"/>
      <c r="T9" s="4"/>
      <c r="U9" s="4"/>
      <c r="V9" s="4"/>
    </row>
    <row r="10" spans="1:22" ht="13.5" customHeight="1">
      <c r="A10" s="11"/>
      <c r="B10" s="11" t="str">
        <f t="shared" si="4"/>
        <v>F</v>
      </c>
      <c r="C10" s="12">
        <f t="shared" si="4"/>
        <v>145.716</v>
      </c>
      <c r="D10" s="1">
        <f t="shared" si="4"/>
        <v>12.37480000000005</v>
      </c>
      <c r="E10" s="4">
        <f t="shared" si="0"/>
        <v>98.0416</v>
      </c>
      <c r="F10" s="4"/>
      <c r="H10" s="4"/>
      <c r="I10" s="4"/>
      <c r="J10" s="10"/>
      <c r="S10" s="4"/>
      <c r="T10" s="4"/>
      <c r="U10" s="4"/>
      <c r="V10" s="4"/>
    </row>
    <row r="11" spans="1:22" ht="13.5" customHeight="1">
      <c r="A11" s="11"/>
      <c r="B11" s="11" t="str">
        <f t="shared" si="4"/>
        <v>G</v>
      </c>
      <c r="C11" s="12">
        <f t="shared" si="4"/>
        <v>551.37</v>
      </c>
      <c r="D11" s="1">
        <f t="shared" si="4"/>
        <v>26.98870000000005</v>
      </c>
      <c r="E11" s="4">
        <f t="shared" si="0"/>
        <v>97.0519</v>
      </c>
      <c r="F11" s="4"/>
      <c r="H11" t="s">
        <v>23</v>
      </c>
      <c r="I11">
        <f>_XLL.CASUALE.TRA(-10000,65000)/1000</f>
        <v>15.632</v>
      </c>
      <c r="K11" s="4" t="s">
        <v>24</v>
      </c>
      <c r="L11" s="4" t="s">
        <v>25</v>
      </c>
      <c r="M11" s="4" t="s">
        <v>26</v>
      </c>
      <c r="N11" t="s">
        <v>27</v>
      </c>
      <c r="P11" s="4"/>
      <c r="Q11" s="4"/>
      <c r="S11" s="4"/>
      <c r="T11" s="4"/>
      <c r="U11" s="4"/>
      <c r="V11" s="4"/>
    </row>
    <row r="12" spans="5:22" ht="13.5" customHeight="1">
      <c r="E12" s="4"/>
      <c r="F12" s="4"/>
      <c r="H12" t="s">
        <v>28</v>
      </c>
      <c r="I12">
        <f>_XLL.CASUALE.TRA(-10000,65000)/1000</f>
        <v>9.436</v>
      </c>
      <c r="K12" s="4">
        <f aca="true" t="shared" si="5" ref="K12:K18">J3*SIN(N3)</f>
        <v>337.91075567957733</v>
      </c>
      <c r="L12" s="4">
        <f aca="true" t="shared" si="6" ref="L12:L18">ROUND(K12*SIN(L3),3)</f>
        <v>-139.485</v>
      </c>
      <c r="M12" s="4">
        <f aca="true" t="shared" si="7" ref="M12:M18">ROUND(K12*COS(L3),3)</f>
        <v>-307.779</v>
      </c>
      <c r="S12" s="4"/>
      <c r="T12" s="4"/>
      <c r="U12" s="4"/>
      <c r="V12" s="4"/>
    </row>
    <row r="13" spans="5:22" ht="13.5" customHeight="1">
      <c r="E13" s="4"/>
      <c r="F13" s="3"/>
      <c r="K13" s="4">
        <f t="shared" si="5"/>
        <v>437.40839669178496</v>
      </c>
      <c r="L13" s="4">
        <f t="shared" si="6"/>
        <v>-327.192</v>
      </c>
      <c r="M13" s="4">
        <f t="shared" si="7"/>
        <v>-290.295</v>
      </c>
      <c r="N13">
        <f>_XLL.CASUALE.TRA(100000,650000)/10000</f>
        <v>26.7107</v>
      </c>
      <c r="S13" s="4"/>
      <c r="T13" s="4"/>
      <c r="U13" s="4"/>
      <c r="V13" s="4"/>
    </row>
    <row r="14" spans="1:22" ht="13.5" customHeight="1">
      <c r="A14" s="1" t="s">
        <v>49</v>
      </c>
      <c r="B14" s="1"/>
      <c r="C14" s="1"/>
      <c r="E14" s="4"/>
      <c r="F14" s="8"/>
      <c r="K14" s="4">
        <f t="shared" si="5"/>
        <v>563.3016229388226</v>
      </c>
      <c r="L14" s="4">
        <f t="shared" si="6"/>
        <v>-508.768</v>
      </c>
      <c r="M14" s="4">
        <f t="shared" si="7"/>
        <v>-241.793</v>
      </c>
      <c r="N14">
        <f>_XLL.CASUALE.TRA(100000,650000)/10000</f>
        <v>17.9566</v>
      </c>
      <c r="S14" s="4"/>
      <c r="T14" s="4"/>
      <c r="U14" s="4"/>
      <c r="V14" s="4"/>
    </row>
    <row r="15" spans="3:22" ht="13.5" customHeight="1">
      <c r="C15" t="str">
        <f>L11</f>
        <v>X</v>
      </c>
      <c r="D15" t="str">
        <f>M11</f>
        <v>Y</v>
      </c>
      <c r="E15" s="3"/>
      <c r="F15" s="3"/>
      <c r="H15" s="1"/>
      <c r="K15" s="4">
        <f t="shared" si="5"/>
        <v>379.70501295839864</v>
      </c>
      <c r="L15" s="4">
        <f t="shared" si="6"/>
        <v>-320.655</v>
      </c>
      <c r="M15" s="4">
        <f t="shared" si="7"/>
        <v>203.362</v>
      </c>
      <c r="N15">
        <f>_XLL.CASUALE.TRA(100000,650000)/10000</f>
        <v>64.2252</v>
      </c>
      <c r="S15" s="4"/>
      <c r="T15" s="4"/>
      <c r="U15" s="4"/>
      <c r="V15" s="4"/>
    </row>
    <row r="16" spans="2:22" ht="13.5" customHeight="1">
      <c r="B16" s="1" t="str">
        <f aca="true" t="shared" si="8" ref="B16:B22">I3</f>
        <v>A</v>
      </c>
      <c r="C16" s="12">
        <f aca="true" t="shared" si="9" ref="C16:C22">L12+$I$11</f>
        <v>-123.85300000000001</v>
      </c>
      <c r="D16" s="12">
        <f aca="true" t="shared" si="10" ref="D16:D22">M12+$I$12</f>
        <v>-298.343</v>
      </c>
      <c r="E16" s="4"/>
      <c r="F16" s="4"/>
      <c r="H16" s="1"/>
      <c r="K16" s="4">
        <f t="shared" si="5"/>
        <v>199.71914537856807</v>
      </c>
      <c r="L16" s="4">
        <f t="shared" si="6"/>
        <v>-21.338</v>
      </c>
      <c r="M16" s="4">
        <f t="shared" si="7"/>
        <v>198.576</v>
      </c>
      <c r="N16">
        <f>_XLL.CASUALE.TRA(100000,650000)/10000</f>
        <v>57.2042</v>
      </c>
      <c r="R16" s="4"/>
      <c r="S16" s="4"/>
      <c r="T16" s="4"/>
      <c r="U16" s="4"/>
      <c r="V16" s="4"/>
    </row>
    <row r="17" spans="2:14" ht="13.5" customHeight="1">
      <c r="B17" s="1" t="str">
        <f t="shared" si="8"/>
        <v>B</v>
      </c>
      <c r="C17" s="12">
        <f t="shared" si="9"/>
        <v>-311.56</v>
      </c>
      <c r="D17" s="12">
        <f t="shared" si="10"/>
        <v>-280.85900000000004</v>
      </c>
      <c r="H17" s="1"/>
      <c r="K17" s="4">
        <f t="shared" si="5"/>
        <v>145.64705773438604</v>
      </c>
      <c r="L17" s="4">
        <f t="shared" si="6"/>
        <v>28.133</v>
      </c>
      <c r="M17" s="4">
        <f t="shared" si="7"/>
        <v>142.904</v>
      </c>
      <c r="N17">
        <f>_XLL.CASUALE.TRA(100000,650000)/10000</f>
        <v>19.1893</v>
      </c>
    </row>
    <row r="18" spans="2:14" ht="13.5" customHeight="1">
      <c r="B18" s="1" t="str">
        <f t="shared" si="8"/>
        <v>C</v>
      </c>
      <c r="C18" s="12">
        <f t="shared" si="9"/>
        <v>-493.13599999999997</v>
      </c>
      <c r="D18" s="12">
        <f t="shared" si="10"/>
        <v>-232.357</v>
      </c>
      <c r="H18" s="1"/>
      <c r="K18" s="4">
        <f t="shared" si="5"/>
        <v>550.7789017149599</v>
      </c>
      <c r="L18" s="4">
        <f t="shared" si="6"/>
        <v>226.564</v>
      </c>
      <c r="M18" s="4">
        <f t="shared" si="7"/>
        <v>502.022</v>
      </c>
      <c r="N18">
        <f>_XLL.CASUALE.TRA(100000,650000)/10000</f>
        <v>14.6139</v>
      </c>
    </row>
    <row r="19" spans="2:8" ht="13.5" customHeight="1">
      <c r="B19" s="1" t="str">
        <f t="shared" si="8"/>
        <v>D</v>
      </c>
      <c r="C19" s="12">
        <f t="shared" si="9"/>
        <v>-305.02299999999997</v>
      </c>
      <c r="D19" s="12">
        <f t="shared" si="10"/>
        <v>212.798</v>
      </c>
      <c r="H19" s="1"/>
    </row>
    <row r="20" spans="2:14" ht="13.5" customHeight="1">
      <c r="B20" s="1" t="str">
        <f t="shared" si="8"/>
        <v>E</v>
      </c>
      <c r="C20" s="12">
        <f t="shared" si="9"/>
        <v>-5.706000000000001</v>
      </c>
      <c r="D20" s="12">
        <f t="shared" si="10"/>
        <v>208.012</v>
      </c>
      <c r="H20" s="1"/>
      <c r="J20" s="4"/>
      <c r="K20" s="4"/>
      <c r="L20" s="4"/>
      <c r="M20" t="str">
        <f>L11</f>
        <v>X</v>
      </c>
      <c r="N20" t="str">
        <f>M11</f>
        <v>Y</v>
      </c>
    </row>
    <row r="21" spans="2:14" ht="13.5" customHeight="1">
      <c r="B21" s="1" t="str">
        <f t="shared" si="8"/>
        <v>F</v>
      </c>
      <c r="C21" s="12">
        <f t="shared" si="9"/>
        <v>43.765</v>
      </c>
      <c r="D21" s="12">
        <f t="shared" si="10"/>
        <v>152.34</v>
      </c>
      <c r="H21" s="1"/>
      <c r="L21" s="1" t="str">
        <f>L28</f>
        <v>G</v>
      </c>
      <c r="M21" s="12">
        <f>M28</f>
        <v>226.564</v>
      </c>
      <c r="N21" s="12">
        <f>N28</f>
        <v>502.022</v>
      </c>
    </row>
    <row r="22" spans="2:14" ht="13.5" customHeight="1">
      <c r="B22" s="1" t="str">
        <f t="shared" si="8"/>
        <v>G</v>
      </c>
      <c r="C22" s="12">
        <f t="shared" si="9"/>
        <v>242.196</v>
      </c>
      <c r="D22" s="12">
        <f t="shared" si="10"/>
        <v>511.45799999999997</v>
      </c>
      <c r="H22" s="1"/>
      <c r="K22" s="13">
        <f aca="true" t="shared" si="11" ref="K22:K28">N22*(M23-M21)/2</f>
        <v>85217.233962</v>
      </c>
      <c r="L22" s="1" t="str">
        <f aca="true" t="shared" si="12" ref="L22:L28">I3</f>
        <v>A</v>
      </c>
      <c r="M22" s="12">
        <f aca="true" t="shared" si="13" ref="M22:N28">L12</f>
        <v>-139.485</v>
      </c>
      <c r="N22" s="12">
        <f t="shared" si="13"/>
        <v>-307.779</v>
      </c>
    </row>
    <row r="23" spans="4:14" ht="13.5" customHeight="1">
      <c r="D23"/>
      <c r="H23" s="1"/>
      <c r="K23" s="13">
        <f t="shared" si="11"/>
        <v>53600.5042425</v>
      </c>
      <c r="L23" s="1" t="str">
        <f t="shared" si="12"/>
        <v>B</v>
      </c>
      <c r="M23" s="12">
        <f t="shared" si="13"/>
        <v>-327.192</v>
      </c>
      <c r="N23" s="12">
        <f t="shared" si="13"/>
        <v>-290.295</v>
      </c>
    </row>
    <row r="24" spans="4:14" ht="13.5" customHeight="1">
      <c r="D24"/>
      <c r="K24" s="13">
        <f t="shared" si="11"/>
        <v>-790.3004205000042</v>
      </c>
      <c r="L24" s="1" t="str">
        <f t="shared" si="12"/>
        <v>C</v>
      </c>
      <c r="M24" s="12">
        <f t="shared" si="13"/>
        <v>-508.768</v>
      </c>
      <c r="N24" s="12">
        <f t="shared" si="13"/>
        <v>-241.793</v>
      </c>
    </row>
    <row r="25" spans="1:14" ht="13.5" customHeight="1">
      <c r="A25" t="s">
        <v>50</v>
      </c>
      <c r="D25"/>
      <c r="K25" s="13">
        <f t="shared" si="11"/>
        <v>49562.369829999996</v>
      </c>
      <c r="L25" s="1" t="str">
        <f t="shared" si="12"/>
        <v>D</v>
      </c>
      <c r="M25" s="12">
        <f t="shared" si="13"/>
        <v>-320.655</v>
      </c>
      <c r="N25" s="12">
        <f t="shared" si="13"/>
        <v>203.362</v>
      </c>
    </row>
    <row r="26" spans="1:14" ht="13.5" customHeight="1">
      <c r="A26" t="s">
        <v>51</v>
      </c>
      <c r="D26"/>
      <c r="E26"/>
      <c r="F26"/>
      <c r="K26" s="13">
        <f t="shared" si="11"/>
        <v>34630.46294399999</v>
      </c>
      <c r="L26" s="1" t="str">
        <f t="shared" si="12"/>
        <v>E</v>
      </c>
      <c r="M26" s="12">
        <f t="shared" si="13"/>
        <v>-21.338</v>
      </c>
      <c r="N26" s="12">
        <f t="shared" si="13"/>
        <v>198.576</v>
      </c>
    </row>
    <row r="27" spans="1:14" ht="13.5" customHeight="1">
      <c r="A27" t="s">
        <v>52</v>
      </c>
      <c r="D27"/>
      <c r="E27"/>
      <c r="F27"/>
      <c r="K27" s="13">
        <f t="shared" si="11"/>
        <v>17713.093704</v>
      </c>
      <c r="L27" s="1" t="str">
        <f t="shared" si="12"/>
        <v>F</v>
      </c>
      <c r="M27" s="12">
        <f t="shared" si="13"/>
        <v>28.133</v>
      </c>
      <c r="N27" s="12">
        <f t="shared" si="13"/>
        <v>142.904</v>
      </c>
    </row>
    <row r="28" spans="1:14" ht="13.5" customHeight="1">
      <c r="A28" t="s">
        <v>53</v>
      </c>
      <c r="D28"/>
      <c r="E28"/>
      <c r="F28"/>
      <c r="K28" s="13">
        <f t="shared" si="11"/>
        <v>-42073.961798000004</v>
      </c>
      <c r="L28" s="1" t="str">
        <f t="shared" si="12"/>
        <v>G</v>
      </c>
      <c r="M28" s="12">
        <f t="shared" si="13"/>
        <v>226.564</v>
      </c>
      <c r="N28" s="12">
        <f t="shared" si="13"/>
        <v>502.022</v>
      </c>
    </row>
    <row r="29" spans="1:14" ht="13.5" customHeight="1">
      <c r="A29" t="s">
        <v>54</v>
      </c>
      <c r="D29"/>
      <c r="E29"/>
      <c r="F29"/>
      <c r="J29" s="14" t="s">
        <v>46</v>
      </c>
      <c r="K29" s="15">
        <f>SUM(K22:K28)</f>
        <v>197859.40246399998</v>
      </c>
      <c r="L29" s="1" t="str">
        <f>L22</f>
        <v>A</v>
      </c>
      <c r="M29" s="12">
        <f>M22</f>
        <v>-139.485</v>
      </c>
      <c r="N29" s="12">
        <f>N22</f>
        <v>-307.779</v>
      </c>
    </row>
    <row r="30" spans="5:6" ht="13.5" customHeight="1">
      <c r="E30"/>
      <c r="F30"/>
    </row>
    <row r="31" spans="5:14" ht="13.5" customHeight="1">
      <c r="E31"/>
      <c r="F31"/>
      <c r="J31" s="16" t="s">
        <v>47</v>
      </c>
      <c r="K31" s="15">
        <f>SUM(K33:K39)</f>
        <v>197859.64361303052</v>
      </c>
      <c r="M31" t="str">
        <f aca="true" t="shared" si="14" ref="M31:M38">K11</f>
        <v>do</v>
      </c>
      <c r="N31" t="str">
        <f aca="true" t="shared" si="15" ref="N31:N38">L2</f>
        <v>azim rad</v>
      </c>
    </row>
    <row r="32" spans="5:14" ht="13.5" customHeight="1">
      <c r="E32"/>
      <c r="F32"/>
      <c r="L32" s="1" t="str">
        <f aca="true" t="shared" si="16" ref="L32:L39">L22</f>
        <v>A</v>
      </c>
      <c r="M32">
        <f t="shared" si="14"/>
        <v>337.91075567957733</v>
      </c>
      <c r="N32">
        <f t="shared" si="15"/>
        <v>3.567102528962609</v>
      </c>
    </row>
    <row r="33" spans="5:14" ht="13.5" customHeight="1">
      <c r="E33"/>
      <c r="F33"/>
      <c r="K33">
        <f aca="true" t="shared" si="17" ref="K33:K39">M32*M33*SIN(N33-N32)/2</f>
        <v>30105.5451395066</v>
      </c>
      <c r="L33" s="1" t="str">
        <f t="shared" si="16"/>
        <v>B</v>
      </c>
      <c r="M33">
        <f t="shared" si="14"/>
        <v>437.40839669178496</v>
      </c>
      <c r="N33">
        <f t="shared" si="15"/>
        <v>3.9866732234238134</v>
      </c>
    </row>
    <row r="34" spans="5:14" ht="13.5" customHeight="1">
      <c r="E34"/>
      <c r="F34"/>
      <c r="K34">
        <f t="shared" si="17"/>
        <v>34290.048869477316</v>
      </c>
      <c r="L34" s="1" t="str">
        <f t="shared" si="16"/>
        <v>C</v>
      </c>
      <c r="M34">
        <f t="shared" si="14"/>
        <v>563.3016229388226</v>
      </c>
      <c r="N34">
        <f t="shared" si="15"/>
        <v>4.268734836641066</v>
      </c>
    </row>
    <row r="35" spans="4:14" ht="13.5" customHeight="1">
      <c r="D35"/>
      <c r="E35"/>
      <c r="F35"/>
      <c r="K35">
        <f t="shared" si="17"/>
        <v>90498.13787422137</v>
      </c>
      <c r="L35" s="1" t="str">
        <f t="shared" si="16"/>
        <v>D</v>
      </c>
      <c r="M35">
        <f t="shared" si="14"/>
        <v>379.70501295839864</v>
      </c>
      <c r="N35">
        <f t="shared" si="15"/>
        <v>5.277581919117742</v>
      </c>
    </row>
    <row r="36" spans="4:14" ht="13.5" customHeight="1">
      <c r="D36"/>
      <c r="E36"/>
      <c r="F36"/>
      <c r="G36"/>
      <c r="K36">
        <f t="shared" si="17"/>
        <v>29667.611318470612</v>
      </c>
      <c r="L36" s="1" t="str">
        <f t="shared" si="16"/>
        <v>E</v>
      </c>
      <c r="M36">
        <f t="shared" si="14"/>
        <v>199.71914537856807</v>
      </c>
      <c r="N36">
        <f t="shared" si="15"/>
        <v>6.1761433914901485</v>
      </c>
    </row>
    <row r="37" spans="4:14" ht="13.5" customHeight="1">
      <c r="D37"/>
      <c r="E37"/>
      <c r="F37"/>
      <c r="G37"/>
      <c r="K37">
        <f t="shared" si="17"/>
        <v>4317.913644333486</v>
      </c>
      <c r="L37" s="1" t="str">
        <f t="shared" si="16"/>
        <v>F</v>
      </c>
      <c r="M37">
        <f t="shared" si="14"/>
        <v>145.64705773438604</v>
      </c>
      <c r="N37">
        <f t="shared" si="15"/>
        <v>0.19438290384821563</v>
      </c>
    </row>
    <row r="38" spans="4:14" ht="13.5" customHeight="1">
      <c r="D38"/>
      <c r="E38"/>
      <c r="F38"/>
      <c r="G38"/>
      <c r="K38">
        <f t="shared" si="17"/>
        <v>9126.706564430655</v>
      </c>
      <c r="L38" s="1" t="str">
        <f t="shared" si="16"/>
        <v>G</v>
      </c>
      <c r="M38">
        <f t="shared" si="14"/>
        <v>550.7789017149599</v>
      </c>
      <c r="N38">
        <f t="shared" si="15"/>
        <v>0.42393750824969506</v>
      </c>
    </row>
    <row r="39" spans="4:14" ht="13.5" customHeight="1">
      <c r="D39"/>
      <c r="E39"/>
      <c r="F39"/>
      <c r="G39"/>
      <c r="K39">
        <f t="shared" si="17"/>
        <v>-146.31979740951908</v>
      </c>
      <c r="L39" s="1" t="str">
        <f t="shared" si="16"/>
        <v>A</v>
      </c>
      <c r="M39">
        <f>M32</f>
        <v>337.91075567957733</v>
      </c>
      <c r="N39">
        <f>N32</f>
        <v>3.567102528962609</v>
      </c>
    </row>
    <row r="40" spans="4:7" ht="13.5" customHeight="1">
      <c r="D40"/>
      <c r="E40"/>
      <c r="F40"/>
      <c r="G40"/>
    </row>
    <row r="41" spans="4:7" ht="22.5" customHeight="1">
      <c r="D41"/>
      <c r="E41"/>
      <c r="F41"/>
      <c r="G41"/>
    </row>
    <row r="42" spans="4:7" ht="24.75" customHeight="1">
      <c r="D42"/>
      <c r="E42"/>
      <c r="F42"/>
      <c r="G42"/>
    </row>
    <row r="43" spans="4:7" ht="24.75" customHeight="1">
      <c r="D43"/>
      <c r="E43"/>
      <c r="F43"/>
      <c r="G43"/>
    </row>
    <row r="44" spans="4:7" ht="24.75" customHeight="1">
      <c r="D44"/>
      <c r="E44"/>
      <c r="F44"/>
      <c r="G44"/>
    </row>
    <row r="45" spans="4:7" ht="24.75" customHeight="1">
      <c r="D45"/>
      <c r="E45"/>
      <c r="F45"/>
      <c r="G45"/>
    </row>
    <row r="46" spans="4:7" ht="24.75" customHeight="1">
      <c r="D46"/>
      <c r="E46"/>
      <c r="F46"/>
      <c r="G46"/>
    </row>
    <row r="47" spans="4:7" ht="24.75" customHeight="1">
      <c r="D47"/>
      <c r="E47"/>
      <c r="F47"/>
      <c r="G47"/>
    </row>
    <row r="48" spans="4:7" ht="24.75" customHeight="1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4:7" ht="12.75">
      <c r="D56"/>
      <c r="E56"/>
      <c r="F56"/>
      <c r="G56"/>
    </row>
    <row r="57" spans="4:7" ht="12.75">
      <c r="D57"/>
      <c r="E57"/>
      <c r="F57"/>
      <c r="G57"/>
    </row>
    <row r="58" spans="4:7" ht="12.75">
      <c r="D58"/>
      <c r="E58"/>
      <c r="F58"/>
      <c r="G58"/>
    </row>
    <row r="59" spans="4:7" ht="12.75">
      <c r="D59"/>
      <c r="E59"/>
      <c r="F59"/>
      <c r="G59"/>
    </row>
    <row r="60" spans="4:7" ht="12.75">
      <c r="D60"/>
      <c r="E60"/>
      <c r="F60"/>
      <c r="G60"/>
    </row>
    <row r="61" s="5" customFormat="1" ht="35.25" customHeight="1"/>
    <row r="62" s="5" customFormat="1" ht="35.25" customHeight="1"/>
    <row r="63" s="5" customFormat="1" ht="35.25" customHeight="1"/>
    <row r="64" s="5" customFormat="1" ht="35.25" customHeight="1"/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4:7" ht="12.75">
      <c r="D71"/>
      <c r="E71"/>
      <c r="F71"/>
      <c r="G71"/>
    </row>
    <row r="72" spans="4:7" ht="12.75">
      <c r="D72"/>
      <c r="E72"/>
      <c r="F72"/>
      <c r="G72"/>
    </row>
    <row r="73" spans="4:7" ht="12.75">
      <c r="D73"/>
      <c r="E73"/>
      <c r="F73"/>
      <c r="G73"/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4:7" ht="12.75">
      <c r="D76"/>
      <c r="E76"/>
      <c r="F76"/>
      <c r="G76"/>
    </row>
    <row r="77" spans="4:7" ht="12.75">
      <c r="D77"/>
      <c r="E77"/>
      <c r="F77"/>
      <c r="G77"/>
    </row>
    <row r="78" spans="4:7" ht="12.75">
      <c r="D78"/>
      <c r="E78"/>
      <c r="F78"/>
      <c r="G78"/>
    </row>
    <row r="79" spans="4:7" ht="12.75">
      <c r="D79"/>
      <c r="E79"/>
      <c r="F79"/>
      <c r="G79"/>
    </row>
    <row r="80" spans="4:7" ht="12.75"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  <row r="89" spans="4:7" ht="12.75">
      <c r="D89"/>
      <c r="E89"/>
      <c r="F89"/>
      <c r="G89"/>
    </row>
    <row r="90" spans="4:7" ht="12.75">
      <c r="D90"/>
      <c r="E90"/>
      <c r="F90"/>
      <c r="G90"/>
    </row>
    <row r="91" spans="4:7" ht="12.75">
      <c r="D91"/>
      <c r="E91"/>
      <c r="F91"/>
      <c r="G91"/>
    </row>
    <row r="92" spans="4:7" ht="12.75">
      <c r="D92"/>
      <c r="E92"/>
      <c r="F92"/>
      <c r="G92"/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76"/>
  <sheetViews>
    <sheetView zoomScale="80" zoomScaleNormal="80" workbookViewId="0" topLeftCell="A1">
      <selection activeCell="G42" sqref="G42"/>
    </sheetView>
  </sheetViews>
  <sheetFormatPr defaultColWidth="9.140625" defaultRowHeight="12.75"/>
  <cols>
    <col min="1" max="1" width="9.00390625" style="0" customWidth="1"/>
    <col min="2" max="2" width="8.8515625" style="0" customWidth="1"/>
    <col min="3" max="3" width="9.8515625" style="0" customWidth="1"/>
    <col min="4" max="6" width="12.00390625" style="1" customWidth="1"/>
    <col min="7" max="7" width="12.8515625" style="1" customWidth="1"/>
    <col min="11" max="11" width="14.7109375" style="0" customWidth="1"/>
    <col min="12" max="12" width="8.57421875" style="0" customWidth="1"/>
    <col min="13" max="13" width="15.8515625" style="0" customWidth="1"/>
    <col min="14" max="14" width="9.28125" style="0" customWidth="1"/>
    <col min="16" max="16" width="11.140625" style="0" customWidth="1"/>
    <col min="29" max="29" width="10.8515625" style="0" customWidth="1"/>
  </cols>
  <sheetData>
    <row r="1" spans="1:9" ht="13.5" customHeight="1">
      <c r="A1" s="2" t="s">
        <v>0</v>
      </c>
      <c r="D1" t="s">
        <v>48</v>
      </c>
      <c r="F1" s="3"/>
      <c r="H1" s="3" t="str">
        <f>D1</f>
        <v>ALGIERI Gianluca</v>
      </c>
      <c r="I1" s="4"/>
    </row>
    <row r="2" spans="4:14" ht="13.5" customHeight="1">
      <c r="D2"/>
      <c r="E2"/>
      <c r="F2"/>
      <c r="H2" s="1" t="s">
        <v>1</v>
      </c>
      <c r="I2" s="1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</row>
    <row r="3" spans="1:14" ht="13.5" customHeight="1">
      <c r="A3" t="s">
        <v>8</v>
      </c>
      <c r="D3"/>
      <c r="E3" s="4"/>
      <c r="F3" s="4"/>
      <c r="H3" s="1"/>
      <c r="I3" s="1" t="s">
        <v>9</v>
      </c>
      <c r="J3" s="10">
        <f>ROUND(_XLL.CASUALE.TRA(100000,600000)/1000,3)</f>
        <v>257.949</v>
      </c>
      <c r="K3" s="4">
        <f>_XLL.CASUALE.TRA(900000,3500000)/10000</f>
        <v>336.4055</v>
      </c>
      <c r="L3" s="4">
        <f>K3*PI()/200</f>
        <v>5.284245237136006</v>
      </c>
      <c r="M3" s="4">
        <f>_XLL.CASUALE.TRA(970000,1030000)/10000</f>
        <v>101.2203</v>
      </c>
      <c r="N3" s="4">
        <f>M3*PI()/200</f>
        <v>1.5899647543707747</v>
      </c>
    </row>
    <row r="4" spans="1:14" ht="13.5" customHeight="1">
      <c r="A4" s="11" t="str">
        <f>H2</f>
        <v>P STAZ</v>
      </c>
      <c r="B4" s="11" t="str">
        <f>I2</f>
        <v>P BATT</v>
      </c>
      <c r="C4" s="11" t="str">
        <f>J2</f>
        <v>di</v>
      </c>
      <c r="D4" s="11" t="str">
        <f>K2</f>
        <v>co</v>
      </c>
      <c r="E4" s="4" t="str">
        <f aca="true" t="shared" si="0" ref="E4:E11">M2</f>
        <v>cv</v>
      </c>
      <c r="F4" s="4"/>
      <c r="H4" s="1" t="s">
        <v>12</v>
      </c>
      <c r="I4" s="1" t="s">
        <v>13</v>
      </c>
      <c r="J4" s="10">
        <f>ROUND(_XLL.CASUALE.TRA(100000,600000)/1000,3)</f>
        <v>425.702</v>
      </c>
      <c r="K4" s="4">
        <f aca="true" t="shared" si="1" ref="K4:K9">K3+N13+IF(K3+N13&gt;=400,-400,0)</f>
        <v>381.7062</v>
      </c>
      <c r="L4" s="4">
        <f aca="true" t="shared" si="2" ref="L4:L9">K4*PI()/200</f>
        <v>5.995826968748382</v>
      </c>
      <c r="M4" s="4">
        <f>_XLL.CASUALE.TRA(970000,1030000)/10000</f>
        <v>97.755</v>
      </c>
      <c r="N4" s="4">
        <f aca="true" t="shared" si="3" ref="N4:N9">M4*PI()/200</f>
        <v>1.535531949258351</v>
      </c>
    </row>
    <row r="5" spans="1:22" ht="13.5" customHeight="1">
      <c r="A5" s="11"/>
      <c r="B5" s="11" t="str">
        <f aca="true" t="shared" si="4" ref="B5:D11">I3</f>
        <v>A</v>
      </c>
      <c r="C5" s="12">
        <f t="shared" si="4"/>
        <v>257.949</v>
      </c>
      <c r="D5" s="1">
        <f t="shared" si="4"/>
        <v>336.4055</v>
      </c>
      <c r="E5" s="4">
        <f t="shared" si="0"/>
        <v>101.2203</v>
      </c>
      <c r="F5" s="4"/>
      <c r="H5" s="1" t="s">
        <v>14</v>
      </c>
      <c r="I5" s="1" t="s">
        <v>15</v>
      </c>
      <c r="J5" s="10">
        <f>ROUND(_XLL.CASUALE.TRA(100000,600000)/1000,3)</f>
        <v>411.939</v>
      </c>
      <c r="K5" s="4">
        <f t="shared" si="1"/>
        <v>8.595200000000034</v>
      </c>
      <c r="L5" s="4">
        <f t="shared" si="2"/>
        <v>0.13501308588067548</v>
      </c>
      <c r="M5" s="4">
        <f>_XLL.CASUALE.TRA(970000,1030000)/10000</f>
        <v>97.6541</v>
      </c>
      <c r="N5" s="4">
        <f t="shared" si="3"/>
        <v>1.533947015764615</v>
      </c>
      <c r="S5" s="4"/>
      <c r="T5" s="4"/>
      <c r="U5" s="4"/>
      <c r="V5" s="4"/>
    </row>
    <row r="6" spans="1:22" ht="13.5" customHeight="1">
      <c r="A6" s="11" t="str">
        <f>H4</f>
        <v>S</v>
      </c>
      <c r="B6" s="11" t="str">
        <f t="shared" si="4"/>
        <v>B</v>
      </c>
      <c r="C6" s="12">
        <f t="shared" si="4"/>
        <v>425.702</v>
      </c>
      <c r="D6" s="1">
        <f t="shared" si="4"/>
        <v>381.7062</v>
      </c>
      <c r="E6" s="4">
        <f t="shared" si="0"/>
        <v>97.755</v>
      </c>
      <c r="F6" s="6"/>
      <c r="H6" s="9">
        <f>_XLL.CASUALE.TRA(151,162)/100</f>
        <v>1.6</v>
      </c>
      <c r="I6" s="1" t="s">
        <v>16</v>
      </c>
      <c r="J6" s="10">
        <f>ROUND(_XLL.CASUALE.TRA(100000,600000)/1000,3)</f>
        <v>587.623</v>
      </c>
      <c r="K6" s="4">
        <f t="shared" si="1"/>
        <v>24.242100000000036</v>
      </c>
      <c r="L6" s="4">
        <f t="shared" si="2"/>
        <v>0.3807940163379462</v>
      </c>
      <c r="M6" s="4">
        <f>_XLL.CASUALE.TRA(970000,1030000)/10000</f>
        <v>102.276</v>
      </c>
      <c r="N6" s="4">
        <f t="shared" si="3"/>
        <v>1.6065476511927483</v>
      </c>
      <c r="S6" s="4"/>
      <c r="T6" s="4"/>
      <c r="U6" s="4"/>
      <c r="V6" s="4"/>
    </row>
    <row r="7" spans="1:22" ht="13.5" customHeight="1">
      <c r="A7" s="11"/>
      <c r="B7" s="11" t="str">
        <f t="shared" si="4"/>
        <v>C</v>
      </c>
      <c r="C7" s="12">
        <f t="shared" si="4"/>
        <v>411.939</v>
      </c>
      <c r="D7" s="1">
        <f t="shared" si="4"/>
        <v>8.595200000000034</v>
      </c>
      <c r="E7" s="4">
        <f t="shared" si="0"/>
        <v>97.6541</v>
      </c>
      <c r="F7" s="7"/>
      <c r="H7" s="1"/>
      <c r="I7" s="1" t="s">
        <v>18</v>
      </c>
      <c r="J7" s="10">
        <f>ROUND(_XLL.CASUALE.TRA(100000,600000)/1000,3)</f>
        <v>373.141</v>
      </c>
      <c r="K7" s="4">
        <f t="shared" si="1"/>
        <v>47.26870000000004</v>
      </c>
      <c r="L7" s="4">
        <f t="shared" si="2"/>
        <v>0.7424950033236999</v>
      </c>
      <c r="M7" s="4">
        <f>_XLL.CASUALE.TRA(970000,1030000)/10000</f>
        <v>97.19</v>
      </c>
      <c r="N7" s="4">
        <f t="shared" si="3"/>
        <v>1.5266569500119598</v>
      </c>
      <c r="S7" s="4"/>
      <c r="T7" s="4"/>
      <c r="U7" s="4"/>
      <c r="V7" s="4"/>
    </row>
    <row r="8" spans="1:22" ht="13.5" customHeight="1">
      <c r="A8" s="11"/>
      <c r="B8" s="11" t="str">
        <f t="shared" si="4"/>
        <v>D</v>
      </c>
      <c r="C8" s="12">
        <f t="shared" si="4"/>
        <v>587.623</v>
      </c>
      <c r="D8" s="1">
        <f t="shared" si="4"/>
        <v>24.242100000000036</v>
      </c>
      <c r="E8" s="4">
        <f t="shared" si="0"/>
        <v>102.276</v>
      </c>
      <c r="F8" s="4"/>
      <c r="H8" s="1"/>
      <c r="I8" s="1" t="s">
        <v>19</v>
      </c>
      <c r="J8" s="10">
        <f>ROUND(_XLL.CASUALE.TRA(100000,600000)/1000,3)</f>
        <v>250.655</v>
      </c>
      <c r="K8" s="4">
        <f t="shared" si="1"/>
        <v>77.77020000000005</v>
      </c>
      <c r="L8" s="4">
        <f t="shared" si="2"/>
        <v>1.2216114449410453</v>
      </c>
      <c r="M8" s="4">
        <f>_XLL.CASUALE.TRA(970000,1030000)/10000</f>
        <v>99.1892</v>
      </c>
      <c r="N8" s="4">
        <f t="shared" si="3"/>
        <v>1.5580603101772437</v>
      </c>
      <c r="S8" s="4"/>
      <c r="T8" s="4"/>
      <c r="U8" s="4"/>
      <c r="V8" s="4"/>
    </row>
    <row r="9" spans="1:22" ht="13.5" customHeight="1">
      <c r="A9" s="11"/>
      <c r="B9" s="11" t="str">
        <f t="shared" si="4"/>
        <v>E</v>
      </c>
      <c r="C9" s="12">
        <f t="shared" si="4"/>
        <v>373.141</v>
      </c>
      <c r="D9" s="1">
        <f t="shared" si="4"/>
        <v>47.26870000000004</v>
      </c>
      <c r="E9" s="4">
        <f t="shared" si="0"/>
        <v>97.19</v>
      </c>
      <c r="F9" s="4"/>
      <c r="I9" t="s">
        <v>20</v>
      </c>
      <c r="J9" s="10">
        <f>ROUND(_XLL.CASUALE.TRA(100000,600000)/1000,3)</f>
        <v>116.142</v>
      </c>
      <c r="K9" s="4">
        <f t="shared" si="1"/>
        <v>103.31630000000004</v>
      </c>
      <c r="L9" s="4">
        <f t="shared" si="2"/>
        <v>1.6228886453803963</v>
      </c>
      <c r="M9" s="4">
        <f>_XLL.CASUALE.TRA(970000,1030000)/10000</f>
        <v>100.1892</v>
      </c>
      <c r="N9" s="4">
        <f t="shared" si="3"/>
        <v>1.5737682734451925</v>
      </c>
      <c r="S9" s="4"/>
      <c r="T9" s="4"/>
      <c r="U9" s="4"/>
      <c r="V9" s="4"/>
    </row>
    <row r="10" spans="1:22" ht="13.5" customHeight="1">
      <c r="A10" s="11"/>
      <c r="B10" s="11" t="str">
        <f t="shared" si="4"/>
        <v>F</v>
      </c>
      <c r="C10" s="12">
        <f t="shared" si="4"/>
        <v>250.655</v>
      </c>
      <c r="D10" s="1">
        <f t="shared" si="4"/>
        <v>77.77020000000005</v>
      </c>
      <c r="E10" s="4">
        <f t="shared" si="0"/>
        <v>99.1892</v>
      </c>
      <c r="F10" s="4"/>
      <c r="H10" s="4"/>
      <c r="I10" s="4"/>
      <c r="J10" s="10"/>
      <c r="S10" s="4"/>
      <c r="T10" s="4"/>
      <c r="U10" s="4"/>
      <c r="V10" s="4"/>
    </row>
    <row r="11" spans="1:22" ht="13.5" customHeight="1">
      <c r="A11" s="11"/>
      <c r="B11" s="11" t="str">
        <f t="shared" si="4"/>
        <v>G</v>
      </c>
      <c r="C11" s="12">
        <f t="shared" si="4"/>
        <v>116.142</v>
      </c>
      <c r="D11" s="1">
        <f t="shared" si="4"/>
        <v>103.31630000000004</v>
      </c>
      <c r="E11" s="4">
        <f t="shared" si="0"/>
        <v>100.1892</v>
      </c>
      <c r="F11" s="4"/>
      <c r="H11" t="s">
        <v>23</v>
      </c>
      <c r="I11">
        <f>_XLL.CASUALE.TRA(-10000,65000)/1000</f>
        <v>4.164</v>
      </c>
      <c r="K11" s="4" t="s">
        <v>24</v>
      </c>
      <c r="L11" s="4" t="s">
        <v>25</v>
      </c>
      <c r="M11" s="4" t="s">
        <v>26</v>
      </c>
      <c r="N11" t="s">
        <v>27</v>
      </c>
      <c r="P11" s="4"/>
      <c r="Q11" s="4"/>
      <c r="S11" s="4"/>
      <c r="T11" s="4"/>
      <c r="U11" s="4"/>
      <c r="V11" s="4"/>
    </row>
    <row r="12" spans="5:22" ht="13.5" customHeight="1">
      <c r="E12" s="4"/>
      <c r="F12" s="4"/>
      <c r="H12" t="s">
        <v>28</v>
      </c>
      <c r="I12">
        <f>_XLL.CASUALE.TRA(-10000,65000)/1000</f>
        <v>63.63</v>
      </c>
      <c r="K12" s="4">
        <f aca="true" t="shared" si="5" ref="K12:K18">J3*SIN(N3)</f>
        <v>257.9016125289864</v>
      </c>
      <c r="L12" s="4">
        <f aca="true" t="shared" si="6" ref="L12:L18">ROUND(K12*SIN(L3),3)</f>
        <v>-216.869</v>
      </c>
      <c r="M12" s="4">
        <f aca="true" t="shared" si="7" ref="M12:M18">ROUND(K12*COS(L3),3)</f>
        <v>139.575</v>
      </c>
      <c r="S12" s="4"/>
      <c r="T12" s="4"/>
      <c r="U12" s="4"/>
      <c r="V12" s="4"/>
    </row>
    <row r="13" spans="5:22" ht="13.5" customHeight="1">
      <c r="E13" s="4"/>
      <c r="F13" s="3"/>
      <c r="K13" s="4">
        <f t="shared" si="5"/>
        <v>425.43733096578217</v>
      </c>
      <c r="L13" s="4">
        <f t="shared" si="6"/>
        <v>-120.577</v>
      </c>
      <c r="M13" s="4">
        <f t="shared" si="7"/>
        <v>407.993</v>
      </c>
      <c r="N13">
        <f>_XLL.CASUALE.TRA(100000,650000)/10000</f>
        <v>45.3007</v>
      </c>
      <c r="S13" s="4"/>
      <c r="T13" s="4"/>
      <c r="U13" s="4"/>
      <c r="V13" s="4"/>
    </row>
    <row r="14" spans="1:22" ht="13.5" customHeight="1">
      <c r="A14" s="1" t="s">
        <v>49</v>
      </c>
      <c r="B14" s="1"/>
      <c r="C14" s="1"/>
      <c r="E14" s="4"/>
      <c r="F14" s="8"/>
      <c r="K14" s="4">
        <f t="shared" si="5"/>
        <v>411.6593514861152</v>
      </c>
      <c r="L14" s="4">
        <f t="shared" si="6"/>
        <v>55.411</v>
      </c>
      <c r="M14" s="4">
        <f t="shared" si="7"/>
        <v>407.913</v>
      </c>
      <c r="N14">
        <f>_XLL.CASUALE.TRA(100000,650000)/10000</f>
        <v>26.889</v>
      </c>
      <c r="S14" s="4"/>
      <c r="T14" s="4"/>
      <c r="U14" s="4"/>
      <c r="V14" s="4"/>
    </row>
    <row r="15" spans="3:22" ht="13.5" customHeight="1">
      <c r="C15" t="str">
        <f>L11</f>
        <v>X</v>
      </c>
      <c r="D15" t="str">
        <f>M11</f>
        <v>Y</v>
      </c>
      <c r="E15" s="3"/>
      <c r="F15" s="3"/>
      <c r="H15" s="1"/>
      <c r="K15" s="4">
        <f t="shared" si="5"/>
        <v>587.2475027148845</v>
      </c>
      <c r="L15" s="4">
        <f t="shared" si="6"/>
        <v>218.255</v>
      </c>
      <c r="M15" s="4">
        <f t="shared" si="7"/>
        <v>545.183</v>
      </c>
      <c r="N15">
        <f>_XLL.CASUALE.TRA(100000,650000)/10000</f>
        <v>15.6469</v>
      </c>
      <c r="S15" s="4"/>
      <c r="T15" s="4"/>
      <c r="U15" s="4"/>
      <c r="V15" s="4"/>
    </row>
    <row r="16" spans="2:22" ht="13.5" customHeight="1">
      <c r="B16" s="1" t="str">
        <f aca="true" t="shared" si="8" ref="B16:B22">I3</f>
        <v>A</v>
      </c>
      <c r="C16" s="12">
        <f aca="true" t="shared" si="9" ref="C16:C22">L12+$I$11</f>
        <v>-212.705</v>
      </c>
      <c r="D16" s="12">
        <f aca="true" t="shared" si="10" ref="D16:D22">M12+$I$12</f>
        <v>203.20499999999998</v>
      </c>
      <c r="E16" s="4"/>
      <c r="F16" s="4"/>
      <c r="H16" s="1"/>
      <c r="K16" s="4">
        <f t="shared" si="5"/>
        <v>372.7775665829728</v>
      </c>
      <c r="L16" s="4">
        <f t="shared" si="6"/>
        <v>252.045</v>
      </c>
      <c r="M16" s="4">
        <f t="shared" si="7"/>
        <v>274.657</v>
      </c>
      <c r="N16">
        <f>_XLL.CASUALE.TRA(100000,650000)/10000</f>
        <v>23.0266</v>
      </c>
      <c r="R16" s="4"/>
      <c r="S16" s="4"/>
      <c r="T16" s="4"/>
      <c r="U16" s="4"/>
      <c r="V16" s="4"/>
    </row>
    <row r="17" spans="2:14" ht="13.5" customHeight="1">
      <c r="B17" s="1" t="str">
        <f t="shared" si="8"/>
        <v>B</v>
      </c>
      <c r="C17" s="12">
        <f t="shared" si="9"/>
        <v>-116.413</v>
      </c>
      <c r="D17" s="12">
        <f t="shared" si="10"/>
        <v>471.623</v>
      </c>
      <c r="H17" s="1"/>
      <c r="K17" s="4">
        <f t="shared" si="5"/>
        <v>250.63467138737298</v>
      </c>
      <c r="L17" s="4">
        <f t="shared" si="6"/>
        <v>235.509</v>
      </c>
      <c r="M17" s="4">
        <f t="shared" si="7"/>
        <v>85.75</v>
      </c>
      <c r="N17">
        <f>_XLL.CASUALE.TRA(100000,650000)/10000</f>
        <v>30.5015</v>
      </c>
    </row>
    <row r="18" spans="2:14" ht="13.5" customHeight="1">
      <c r="B18" s="1" t="str">
        <f t="shared" si="8"/>
        <v>C</v>
      </c>
      <c r="C18" s="12">
        <f t="shared" si="9"/>
        <v>59.575</v>
      </c>
      <c r="D18" s="12">
        <f t="shared" si="10"/>
        <v>471.543</v>
      </c>
      <c r="H18" s="1"/>
      <c r="K18" s="4">
        <f t="shared" si="5"/>
        <v>116.14148709019263</v>
      </c>
      <c r="L18" s="4">
        <f t="shared" si="6"/>
        <v>115.984</v>
      </c>
      <c r="M18" s="4">
        <f t="shared" si="7"/>
        <v>-6.047</v>
      </c>
      <c r="N18">
        <f>_XLL.CASUALE.TRA(100000,650000)/10000</f>
        <v>25.5461</v>
      </c>
    </row>
    <row r="19" spans="2:8" ht="13.5" customHeight="1">
      <c r="B19" s="1" t="str">
        <f t="shared" si="8"/>
        <v>D</v>
      </c>
      <c r="C19" s="12">
        <f t="shared" si="9"/>
        <v>222.41899999999998</v>
      </c>
      <c r="D19" s="12">
        <f t="shared" si="10"/>
        <v>608.813</v>
      </c>
      <c r="H19" s="1"/>
    </row>
    <row r="20" spans="2:14" ht="13.5" customHeight="1">
      <c r="B20" s="1" t="str">
        <f t="shared" si="8"/>
        <v>E</v>
      </c>
      <c r="C20" s="12">
        <f t="shared" si="9"/>
        <v>256.209</v>
      </c>
      <c r="D20" s="12">
        <f t="shared" si="10"/>
        <v>338.287</v>
      </c>
      <c r="H20" s="1"/>
      <c r="J20" s="4"/>
      <c r="K20" s="4"/>
      <c r="L20" s="4"/>
      <c r="M20" t="str">
        <f>L11</f>
        <v>X</v>
      </c>
      <c r="N20" t="str">
        <f>M11</f>
        <v>Y</v>
      </c>
    </row>
    <row r="21" spans="2:14" ht="13.5" customHeight="1">
      <c r="B21" s="1" t="str">
        <f t="shared" si="8"/>
        <v>F</v>
      </c>
      <c r="C21" s="12">
        <f t="shared" si="9"/>
        <v>239.67299999999997</v>
      </c>
      <c r="D21" s="12">
        <f t="shared" si="10"/>
        <v>149.38</v>
      </c>
      <c r="H21" s="1"/>
      <c r="L21" s="1" t="str">
        <f>L28</f>
        <v>G</v>
      </c>
      <c r="M21" s="12">
        <f>M28</f>
        <v>115.984</v>
      </c>
      <c r="N21" s="12">
        <f>N28</f>
        <v>-6.047</v>
      </c>
    </row>
    <row r="22" spans="2:14" ht="13.5" customHeight="1">
      <c r="B22" s="1" t="str">
        <f t="shared" si="8"/>
        <v>G</v>
      </c>
      <c r="C22" s="12">
        <f t="shared" si="9"/>
        <v>120.148</v>
      </c>
      <c r="D22" s="12">
        <f t="shared" si="10"/>
        <v>57.583000000000006</v>
      </c>
      <c r="H22" s="1"/>
      <c r="K22" s="13">
        <f aca="true" t="shared" si="11" ref="K22:K28">N22*(M23-M21)/2</f>
        <v>-16509.000787499997</v>
      </c>
      <c r="L22" s="1" t="str">
        <f aca="true" t="shared" si="12" ref="L22:L28">I3</f>
        <v>A</v>
      </c>
      <c r="M22" s="12">
        <f aca="true" t="shared" si="13" ref="M22:N28">L12</f>
        <v>-216.869</v>
      </c>
      <c r="N22" s="12">
        <f t="shared" si="13"/>
        <v>139.575</v>
      </c>
    </row>
    <row r="23" spans="4:14" ht="13.5" customHeight="1">
      <c r="D23"/>
      <c r="H23" s="1"/>
      <c r="K23" s="13">
        <f t="shared" si="11"/>
        <v>55544.16701999999</v>
      </c>
      <c r="L23" s="1" t="str">
        <f t="shared" si="12"/>
        <v>B</v>
      </c>
      <c r="M23" s="12">
        <f t="shared" si="13"/>
        <v>-120.577</v>
      </c>
      <c r="N23" s="12">
        <f t="shared" si="13"/>
        <v>407.993</v>
      </c>
    </row>
    <row r="24" spans="4:14" ht="13.5" customHeight="1">
      <c r="D24"/>
      <c r="K24" s="13">
        <f t="shared" si="11"/>
        <v>69106.988808</v>
      </c>
      <c r="L24" s="1" t="str">
        <f t="shared" si="12"/>
        <v>C</v>
      </c>
      <c r="M24" s="12">
        <f t="shared" si="13"/>
        <v>55.411</v>
      </c>
      <c r="N24" s="12">
        <f t="shared" si="13"/>
        <v>407.913</v>
      </c>
    </row>
    <row r="25" spans="1:14" ht="13.5" customHeight="1">
      <c r="A25" t="s">
        <v>50</v>
      </c>
      <c r="D25"/>
      <c r="K25" s="13">
        <f t="shared" si="11"/>
        <v>53600.757010999994</v>
      </c>
      <c r="L25" s="1" t="str">
        <f t="shared" si="12"/>
        <v>D</v>
      </c>
      <c r="M25" s="12">
        <f t="shared" si="13"/>
        <v>218.255</v>
      </c>
      <c r="N25" s="12">
        <f t="shared" si="13"/>
        <v>545.183</v>
      </c>
    </row>
    <row r="26" spans="1:14" ht="13.5" customHeight="1">
      <c r="A26" t="s">
        <v>51</v>
      </c>
      <c r="D26"/>
      <c r="E26"/>
      <c r="F26"/>
      <c r="K26" s="13">
        <f t="shared" si="11"/>
        <v>2369.4659389999983</v>
      </c>
      <c r="L26" s="1" t="str">
        <f t="shared" si="12"/>
        <v>E</v>
      </c>
      <c r="M26" s="12">
        <f t="shared" si="13"/>
        <v>252.045</v>
      </c>
      <c r="N26" s="12">
        <f t="shared" si="13"/>
        <v>274.657</v>
      </c>
    </row>
    <row r="27" spans="1:14" ht="13.5" customHeight="1">
      <c r="A27" t="s">
        <v>52</v>
      </c>
      <c r="D27"/>
      <c r="E27"/>
      <c r="F27"/>
      <c r="K27" s="13">
        <f t="shared" si="11"/>
        <v>-5833.615374999999</v>
      </c>
      <c r="L27" s="1" t="str">
        <f t="shared" si="12"/>
        <v>F</v>
      </c>
      <c r="M27" s="12">
        <f t="shared" si="13"/>
        <v>235.509</v>
      </c>
      <c r="N27" s="12">
        <f t="shared" si="13"/>
        <v>85.75</v>
      </c>
    </row>
    <row r="28" spans="1:14" ht="13.5" customHeight="1">
      <c r="A28" t="s">
        <v>53</v>
      </c>
      <c r="D28"/>
      <c r="E28"/>
      <c r="F28"/>
      <c r="K28" s="13">
        <f t="shared" si="11"/>
        <v>1367.7648829999998</v>
      </c>
      <c r="L28" s="1" t="str">
        <f t="shared" si="12"/>
        <v>G</v>
      </c>
      <c r="M28" s="12">
        <f t="shared" si="13"/>
        <v>115.984</v>
      </c>
      <c r="N28" s="12">
        <f t="shared" si="13"/>
        <v>-6.047</v>
      </c>
    </row>
    <row r="29" spans="1:14" ht="13.5" customHeight="1">
      <c r="A29" t="s">
        <v>54</v>
      </c>
      <c r="D29"/>
      <c r="E29"/>
      <c r="F29"/>
      <c r="J29" s="14" t="s">
        <v>46</v>
      </c>
      <c r="K29" s="15">
        <f>SUM(K22:K28)</f>
        <v>159646.52749849999</v>
      </c>
      <c r="L29" s="1" t="str">
        <f>L22</f>
        <v>A</v>
      </c>
      <c r="M29" s="12">
        <f>M22</f>
        <v>-216.869</v>
      </c>
      <c r="N29" s="12">
        <f>N22</f>
        <v>139.575</v>
      </c>
    </row>
    <row r="30" spans="5:6" ht="13.5" customHeight="1">
      <c r="E30"/>
      <c r="F30"/>
    </row>
    <row r="31" spans="5:14" ht="13.5" customHeight="1">
      <c r="E31"/>
      <c r="F31"/>
      <c r="J31" s="16" t="s">
        <v>47</v>
      </c>
      <c r="K31" s="15">
        <f>SUM(K33:K39)</f>
        <v>159646.78563121086</v>
      </c>
      <c r="M31" t="str">
        <f aca="true" t="shared" si="14" ref="M31:M38">K11</f>
        <v>do</v>
      </c>
      <c r="N31" t="str">
        <f aca="true" t="shared" si="15" ref="N31:N38">L2</f>
        <v>azim rad</v>
      </c>
    </row>
    <row r="32" spans="5:14" ht="13.5" customHeight="1">
      <c r="E32"/>
      <c r="F32"/>
      <c r="L32" s="1" t="str">
        <f aca="true" t="shared" si="16" ref="L32:L39">L22</f>
        <v>A</v>
      </c>
      <c r="M32">
        <f t="shared" si="14"/>
        <v>257.9016125289864</v>
      </c>
      <c r="N32">
        <f t="shared" si="15"/>
        <v>5.284245237136006</v>
      </c>
    </row>
    <row r="33" spans="5:14" ht="13.5" customHeight="1">
      <c r="E33"/>
      <c r="F33"/>
      <c r="K33">
        <f aca="true" t="shared" si="17" ref="K33:K39">M32*M33*SIN(N33-N32)/2</f>
        <v>35825.67978102769</v>
      </c>
      <c r="L33" s="1" t="str">
        <f t="shared" si="16"/>
        <v>B</v>
      </c>
      <c r="M33">
        <f t="shared" si="14"/>
        <v>425.43733096578217</v>
      </c>
      <c r="N33">
        <f t="shared" si="15"/>
        <v>5.995826968748382</v>
      </c>
    </row>
    <row r="34" spans="5:14" ht="13.5" customHeight="1">
      <c r="E34"/>
      <c r="F34"/>
      <c r="K34">
        <f t="shared" si="17"/>
        <v>35896.12709079125</v>
      </c>
      <c r="L34" s="1" t="str">
        <f t="shared" si="16"/>
        <v>C</v>
      </c>
      <c r="M34">
        <f t="shared" si="14"/>
        <v>411.6593514861152</v>
      </c>
      <c r="N34">
        <f t="shared" si="15"/>
        <v>0.13501308588067548</v>
      </c>
    </row>
    <row r="35" spans="4:14" ht="13.5" customHeight="1">
      <c r="D35"/>
      <c r="E35"/>
      <c r="F35"/>
      <c r="K35">
        <f t="shared" si="17"/>
        <v>29410.0672775345</v>
      </c>
      <c r="L35" s="1" t="str">
        <f t="shared" si="16"/>
        <v>D</v>
      </c>
      <c r="M35">
        <f t="shared" si="14"/>
        <v>587.2475027148845</v>
      </c>
      <c r="N35">
        <f t="shared" si="15"/>
        <v>0.3807940163379462</v>
      </c>
    </row>
    <row r="36" spans="4:14" ht="13.5" customHeight="1">
      <c r="D36"/>
      <c r="E36"/>
      <c r="F36"/>
      <c r="G36"/>
      <c r="K36">
        <f t="shared" si="17"/>
        <v>38732.84388265323</v>
      </c>
      <c r="L36" s="1" t="str">
        <f t="shared" si="16"/>
        <v>E</v>
      </c>
      <c r="M36">
        <f t="shared" si="14"/>
        <v>372.7775665829728</v>
      </c>
      <c r="N36">
        <f t="shared" si="15"/>
        <v>0.7424950033236999</v>
      </c>
    </row>
    <row r="37" spans="4:14" ht="13.5" customHeight="1">
      <c r="D37"/>
      <c r="E37"/>
      <c r="F37"/>
      <c r="G37"/>
      <c r="K37">
        <f t="shared" si="17"/>
        <v>21535.62122949274</v>
      </c>
      <c r="L37" s="1" t="str">
        <f t="shared" si="16"/>
        <v>F</v>
      </c>
      <c r="M37">
        <f t="shared" si="14"/>
        <v>250.63467138737298</v>
      </c>
      <c r="N37">
        <f t="shared" si="15"/>
        <v>1.2216114449410453</v>
      </c>
    </row>
    <row r="38" spans="4:14" ht="13.5" customHeight="1">
      <c r="D38"/>
      <c r="E38"/>
      <c r="F38"/>
      <c r="G38"/>
      <c r="K38">
        <f t="shared" si="17"/>
        <v>5684.922549038769</v>
      </c>
      <c r="L38" s="1" t="str">
        <f t="shared" si="16"/>
        <v>G</v>
      </c>
      <c r="M38">
        <f t="shared" si="14"/>
        <v>116.14148709019263</v>
      </c>
      <c r="N38">
        <f t="shared" si="15"/>
        <v>1.6228886453803963</v>
      </c>
    </row>
    <row r="39" spans="4:14" ht="13.5" customHeight="1">
      <c r="D39"/>
      <c r="E39"/>
      <c r="F39"/>
      <c r="G39"/>
      <c r="K39">
        <f t="shared" si="17"/>
        <v>-7438.476179327312</v>
      </c>
      <c r="L39" s="1" t="str">
        <f t="shared" si="16"/>
        <v>A</v>
      </c>
      <c r="M39">
        <f>M32</f>
        <v>257.9016125289864</v>
      </c>
      <c r="N39">
        <f>N32</f>
        <v>5.284245237136006</v>
      </c>
    </row>
    <row r="40" spans="4:7" ht="13.5" customHeight="1">
      <c r="D40"/>
      <c r="E40"/>
      <c r="F40"/>
      <c r="G40"/>
    </row>
    <row r="41" spans="4:7" ht="22.5" customHeight="1">
      <c r="D41"/>
      <c r="E41"/>
      <c r="F41"/>
      <c r="G41"/>
    </row>
    <row r="42" spans="4:7" ht="24.75" customHeight="1">
      <c r="D42"/>
      <c r="E42"/>
      <c r="F42"/>
      <c r="G42"/>
    </row>
    <row r="43" spans="4:7" ht="24.75" customHeight="1">
      <c r="D43"/>
      <c r="E43"/>
      <c r="F43"/>
      <c r="G43"/>
    </row>
    <row r="44" spans="4:7" ht="24.75" customHeight="1">
      <c r="D44"/>
      <c r="E44"/>
      <c r="F44"/>
      <c r="G44"/>
    </row>
    <row r="45" spans="4:7" ht="24.75" customHeight="1">
      <c r="D45"/>
      <c r="E45"/>
      <c r="F45"/>
      <c r="G45"/>
    </row>
    <row r="46" spans="4:7" ht="24.75" customHeight="1">
      <c r="D46"/>
      <c r="E46"/>
      <c r="F46"/>
      <c r="G46"/>
    </row>
    <row r="47" spans="4:7" ht="24.75" customHeight="1">
      <c r="D47"/>
      <c r="E47"/>
      <c r="F47"/>
      <c r="G47"/>
    </row>
    <row r="48" spans="4:7" ht="24.75" customHeight="1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4:7" ht="12.75">
      <c r="D56"/>
      <c r="E56"/>
      <c r="F56"/>
      <c r="G56"/>
    </row>
    <row r="57" spans="4:7" ht="12.75">
      <c r="D57"/>
      <c r="E57"/>
      <c r="F57"/>
      <c r="G57"/>
    </row>
    <row r="58" spans="4:7" ht="12.75">
      <c r="D58"/>
      <c r="E58"/>
      <c r="F58"/>
      <c r="G58"/>
    </row>
    <row r="59" spans="4:7" ht="12.75">
      <c r="D59"/>
      <c r="E59"/>
      <c r="F59"/>
      <c r="G59"/>
    </row>
    <row r="60" spans="4:7" ht="12.75">
      <c r="D60"/>
      <c r="E60"/>
      <c r="F60"/>
      <c r="G60"/>
    </row>
    <row r="61" s="5" customFormat="1" ht="35.25" customHeight="1"/>
    <row r="62" s="5" customFormat="1" ht="35.25" customHeight="1"/>
    <row r="63" s="5" customFormat="1" ht="35.25" customHeight="1"/>
    <row r="64" s="5" customFormat="1" ht="35.25" customHeight="1"/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4:7" ht="12.75">
      <c r="D71"/>
      <c r="E71"/>
      <c r="F71"/>
      <c r="G71"/>
    </row>
    <row r="72" spans="4:7" ht="12.75">
      <c r="D72"/>
      <c r="E72"/>
      <c r="F72"/>
      <c r="G72"/>
    </row>
    <row r="73" spans="4:7" ht="12.75">
      <c r="D73"/>
      <c r="E73"/>
      <c r="F73"/>
      <c r="G73"/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4:7" ht="12.75">
      <c r="D76"/>
      <c r="E76"/>
      <c r="F76"/>
      <c r="G76"/>
    </row>
    <row r="77" spans="4:7" ht="12.75">
      <c r="D77"/>
      <c r="E77"/>
      <c r="F77"/>
      <c r="G77"/>
    </row>
    <row r="78" spans="4:7" ht="12.75">
      <c r="D78"/>
      <c r="E78"/>
      <c r="F78"/>
      <c r="G78"/>
    </row>
    <row r="79" spans="4:7" ht="12.75">
      <c r="D79"/>
      <c r="E79"/>
      <c r="F79"/>
      <c r="G79"/>
    </row>
    <row r="80" spans="4:7" ht="12.75"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  <row r="89" spans="4:7" ht="12.75">
      <c r="D89"/>
      <c r="E89"/>
      <c r="F89"/>
      <c r="G89"/>
    </row>
    <row r="90" spans="4:7" ht="12.75">
      <c r="D90"/>
      <c r="E90"/>
      <c r="F90"/>
      <c r="G90"/>
    </row>
    <row r="91" spans="4:7" ht="12.75">
      <c r="D91"/>
      <c r="E91"/>
      <c r="F91"/>
      <c r="G91"/>
    </row>
    <row r="92" spans="4:7" ht="12.75">
      <c r="D92"/>
      <c r="E92"/>
      <c r="F92"/>
      <c r="G92"/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</sheetData>
  <printOptions gridLines="1"/>
  <pageMargins left="0.1968503937007874" right="0.1968503937007874" top="0.4330708661417323" bottom="0.4330708661417323" header="0.2362204724409449" footer="0.2755905511811024"/>
  <pageSetup fitToHeight="1" fitToWidth="1" horizontalDpi="300" verticalDpi="300" orientation="landscape" paperSize="9" scale="96" r:id="rId3"/>
  <headerFooter alignWithMargins="0">
    <oddHeader>&amp;L&amp;D  &amp;A&amp;R&amp;D  &amp;A</oddHeader>
    <oddFooter>&amp;Cpagina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MALETTA ING. FIORE</dc:creator>
  <cp:keywords/>
  <dc:description/>
  <cp:lastModifiedBy>*</cp:lastModifiedBy>
  <cp:lastPrinted>2002-11-18T19:32:09Z</cp:lastPrinted>
  <dcterms:created xsi:type="dcterms:W3CDTF">2001-01-18T07:24:44Z</dcterms:created>
  <dcterms:modified xsi:type="dcterms:W3CDTF">2002-11-21T18:01:27Z</dcterms:modified>
  <cp:category/>
  <cp:version/>
  <cp:contentType/>
  <cp:contentStatus/>
</cp:coreProperties>
</file>