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055" windowHeight="68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Alice &amp; Stefano</author>
  </authors>
  <commentList>
    <comment ref="D14" authorId="0">
      <text>
        <r>
          <rPr>
            <b/>
            <sz val="8"/>
            <rFont val="Tahoma"/>
            <family val="0"/>
          </rPr>
          <t xml:space="preserve">Excel calcola gli angoli in radianti
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controllare che l'errore totale risulti inferiore alla tolleranza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prima di procedere alla compensazione verificare che l'errore sia inferiore alla tolleranza
</t>
        </r>
      </text>
    </comment>
  </commentList>
</comments>
</file>

<file path=xl/sharedStrings.xml><?xml version="1.0" encoding="utf-8"?>
<sst xmlns="http://schemas.openxmlformats.org/spreadsheetml/2006/main" count="57" uniqueCount="54">
  <si>
    <t>XA</t>
  </si>
  <si>
    <t>XB</t>
  </si>
  <si>
    <t>somma</t>
  </si>
  <si>
    <t>XP</t>
  </si>
  <si>
    <t>XQ</t>
  </si>
  <si>
    <t>YA</t>
  </si>
  <si>
    <t>YB</t>
  </si>
  <si>
    <t>Azimut</t>
  </si>
  <si>
    <t>YP</t>
  </si>
  <si>
    <t>YQ</t>
  </si>
  <si>
    <t>azimut</t>
  </si>
  <si>
    <t>cos azimut</t>
  </si>
  <si>
    <r>
      <t xml:space="preserve">a </t>
    </r>
    <r>
      <rPr>
        <b/>
        <sz val="10"/>
        <rFont val="Arial"/>
        <family val="2"/>
      </rPr>
      <t>interni</t>
    </r>
  </si>
  <si>
    <r>
      <t xml:space="preserve">a </t>
    </r>
    <r>
      <rPr>
        <b/>
        <sz val="10"/>
        <rFont val="Arial"/>
        <family val="2"/>
      </rPr>
      <t>int.corr</t>
    </r>
  </si>
  <si>
    <t>azimut c.</t>
  </si>
  <si>
    <t>x1</t>
  </si>
  <si>
    <t>x2</t>
  </si>
  <si>
    <t>x3</t>
  </si>
  <si>
    <t>x4</t>
  </si>
  <si>
    <t>xp</t>
  </si>
  <si>
    <t>X1</t>
  </si>
  <si>
    <t>X2</t>
  </si>
  <si>
    <t>X3</t>
  </si>
  <si>
    <t>X4</t>
  </si>
  <si>
    <t>COMPENSAZIONE EMPIRICA DI UNA POLIGONALE APERTA CON ESTREMI VINCOLATI</t>
  </si>
  <si>
    <t>elementi misurati</t>
  </si>
  <si>
    <t xml:space="preserve">lati </t>
  </si>
  <si>
    <t>angoli ai vertici</t>
  </si>
  <si>
    <t>elementi noti</t>
  </si>
  <si>
    <t>coordinate A,B,P,Q</t>
  </si>
  <si>
    <t>elementi da calcolare</t>
  </si>
  <si>
    <t>coor.dei punti 1,2,3,4</t>
  </si>
  <si>
    <t>XB-XA</t>
  </si>
  <si>
    <t>YB-YA</t>
  </si>
  <si>
    <t>XP-XQ</t>
  </si>
  <si>
    <t>YP-YA</t>
  </si>
  <si>
    <t>(XB-XA)/(YB-YA)</t>
  </si>
  <si>
    <t>(XP-XQ)/(YP-YQ)</t>
  </si>
  <si>
    <t>azimut (gradi)</t>
  </si>
  <si>
    <t>congruenza ang</t>
  </si>
  <si>
    <t>lati</t>
  </si>
  <si>
    <t>somma lati</t>
  </si>
  <si>
    <t>coord. Parziali Y</t>
  </si>
  <si>
    <t>errore lineare X</t>
  </si>
  <si>
    <t>errore lineare Y</t>
  </si>
  <si>
    <t>errore unitario</t>
  </si>
  <si>
    <t>correzione X</t>
  </si>
  <si>
    <t>correzione Y</t>
  </si>
  <si>
    <t>coord.parziale X</t>
  </si>
  <si>
    <t>coord.parzialeY</t>
  </si>
  <si>
    <t>coord.tot X</t>
  </si>
  <si>
    <t>coord.totY</t>
  </si>
  <si>
    <t>coor.par X</t>
  </si>
  <si>
    <t>sen azimut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</si>
</sst>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0.00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0" fillId="2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8.57421875" style="0" bestFit="1" customWidth="1"/>
    <col min="2" max="2" width="18.421875" style="0" bestFit="1" customWidth="1"/>
    <col min="3" max="3" width="15.00390625" style="0" bestFit="1" customWidth="1"/>
    <col min="4" max="4" width="13.140625" style="0" bestFit="1" customWidth="1"/>
    <col min="5" max="5" width="15.28125" style="0" bestFit="1" customWidth="1"/>
    <col min="6" max="8" width="13.140625" style="0" bestFit="1" customWidth="1"/>
    <col min="9" max="9" width="12.57421875" style="0" bestFit="1" customWidth="1"/>
  </cols>
  <sheetData>
    <row r="1" spans="3:19" ht="15.75">
      <c r="C1" s="16" t="s">
        <v>24</v>
      </c>
      <c r="D1" s="17"/>
      <c r="E1" s="17"/>
      <c r="F1" s="17"/>
      <c r="G1" s="17"/>
      <c r="H1" s="17"/>
      <c r="I1" s="12"/>
      <c r="J1" s="12"/>
      <c r="K1" s="11"/>
      <c r="L1" s="11"/>
      <c r="M1" s="11"/>
      <c r="N1" s="11"/>
      <c r="O1" s="11"/>
      <c r="P1" s="11"/>
      <c r="Q1" s="11"/>
      <c r="R1" s="11"/>
      <c r="S1" s="11"/>
    </row>
    <row r="3" spans="1:2" ht="12.75">
      <c r="A3" s="13" t="s">
        <v>25</v>
      </c>
      <c r="B3" s="13" t="s">
        <v>26</v>
      </c>
    </row>
    <row r="4" ht="12.75">
      <c r="B4" s="13" t="s">
        <v>27</v>
      </c>
    </row>
    <row r="5" spans="1:2" ht="12.75">
      <c r="A5" s="14" t="s">
        <v>28</v>
      </c>
      <c r="B5" s="14" t="s">
        <v>29</v>
      </c>
    </row>
    <row r="6" spans="1:2" ht="12.75">
      <c r="A6" s="15" t="s">
        <v>30</v>
      </c>
      <c r="B6" s="15" t="s">
        <v>31</v>
      </c>
    </row>
    <row r="7" spans="3:6" ht="12.75">
      <c r="C7" s="9" t="s">
        <v>1</v>
      </c>
      <c r="D7" s="14">
        <v>13885.7</v>
      </c>
      <c r="E7" s="9" t="s">
        <v>3</v>
      </c>
      <c r="F7" s="14">
        <v>20460.4</v>
      </c>
    </row>
    <row r="8" spans="3:6" ht="12.75">
      <c r="C8" s="3" t="s">
        <v>0</v>
      </c>
      <c r="D8" s="14">
        <v>17292.5</v>
      </c>
      <c r="E8" s="9" t="s">
        <v>4</v>
      </c>
      <c r="F8" s="14">
        <v>19658.7</v>
      </c>
    </row>
    <row r="9" spans="3:6" ht="12.75">
      <c r="C9" s="3" t="s">
        <v>32</v>
      </c>
      <c r="D9">
        <f>D8-D7</f>
        <v>3406.7999999999993</v>
      </c>
      <c r="E9" s="9" t="s">
        <v>34</v>
      </c>
      <c r="F9">
        <f>F8-F7</f>
        <v>-801.7000000000007</v>
      </c>
    </row>
    <row r="10" spans="3:6" ht="12.75">
      <c r="C10" s="3" t="s">
        <v>6</v>
      </c>
      <c r="D10" s="14">
        <v>9823.8</v>
      </c>
      <c r="E10" s="9" t="s">
        <v>8</v>
      </c>
      <c r="F10" s="14">
        <v>5676</v>
      </c>
    </row>
    <row r="11" spans="3:6" ht="12.75">
      <c r="C11" s="3" t="s">
        <v>5</v>
      </c>
      <c r="D11" s="14">
        <v>4190.8</v>
      </c>
      <c r="E11" s="9" t="s">
        <v>9</v>
      </c>
      <c r="F11" s="14">
        <v>11596.1</v>
      </c>
    </row>
    <row r="12" spans="3:6" ht="12.75">
      <c r="C12" s="3" t="s">
        <v>33</v>
      </c>
      <c r="D12">
        <f>D11-D10</f>
        <v>-5632.999999999999</v>
      </c>
      <c r="E12" s="9" t="s">
        <v>35</v>
      </c>
      <c r="F12">
        <f>F11-F10</f>
        <v>5920.1</v>
      </c>
    </row>
    <row r="13" spans="3:6" ht="12.75">
      <c r="C13" s="3" t="s">
        <v>36</v>
      </c>
      <c r="D13">
        <f>D9/D12</f>
        <v>-0.6047931830285815</v>
      </c>
      <c r="E13" s="1" t="s">
        <v>37</v>
      </c>
      <c r="F13">
        <f>F9/F12</f>
        <v>-0.13542000979713192</v>
      </c>
    </row>
    <row r="14" spans="3:6" ht="12.75">
      <c r="C14" s="3" t="s">
        <v>7</v>
      </c>
      <c r="D14">
        <f>IF(D13&gt;0,IF(D9&gt;0,ATAN(D9/D12),ATAN(D9/D12)+PI()),IF(D9&gt;0,ATAN(D9/D12)+PI(),ATAN(D9/D12)+2*PI()))</f>
        <v>2.5976562056412353</v>
      </c>
      <c r="F14">
        <f>IF(F13&gt;0,IF(F9&gt;0,ATAN(F9/F12),ATAN(F9/F12)+PI()),IF(F9&gt;0,ATAN(F9/F12)+PI(),ATAN(F9/F12)+2*PI()))</f>
        <v>6.148584110091398</v>
      </c>
    </row>
    <row r="15" spans="3:6" ht="12.75">
      <c r="C15" s="3" t="s">
        <v>38</v>
      </c>
      <c r="D15">
        <f>DEGREES(D14)</f>
        <v>148.83473720921026</v>
      </c>
      <c r="F15">
        <f>DEGREES(F14)</f>
        <v>352.2879194894382</v>
      </c>
    </row>
    <row r="16" ht="12.75">
      <c r="C16" s="3"/>
    </row>
    <row r="17" spans="3:16" ht="12.75">
      <c r="C17" s="3" t="s">
        <v>10</v>
      </c>
      <c r="D17" s="5">
        <f>D15</f>
        <v>148.83473720921026</v>
      </c>
      <c r="E17" s="5">
        <f>D20</f>
        <v>92.31263720921027</v>
      </c>
      <c r="F17" s="5">
        <f>E20</f>
        <v>48.73493720921027</v>
      </c>
      <c r="G17" s="5">
        <f>F20</f>
        <v>83.20238720921031</v>
      </c>
      <c r="H17" s="5">
        <f>G20</f>
        <v>72.03388720921032</v>
      </c>
      <c r="I17" s="5">
        <f>H20</f>
        <v>22.598287209210326</v>
      </c>
      <c r="K17">
        <f>D17</f>
        <v>148.83473720921026</v>
      </c>
      <c r="L17">
        <f>K20</f>
        <v>92.3120259225816</v>
      </c>
      <c r="M17">
        <f>L20</f>
        <v>48.73371463595291</v>
      </c>
      <c r="N17">
        <f>M20</f>
        <v>83.2005533493242</v>
      </c>
      <c r="O17">
        <f>N20</f>
        <v>72.0314420626955</v>
      </c>
      <c r="P17">
        <f>O20</f>
        <v>22.595230776066813</v>
      </c>
    </row>
    <row r="18" spans="3:16" ht="12.75">
      <c r="C18" s="10" t="s">
        <v>12</v>
      </c>
      <c r="D18" s="18">
        <v>123.4779</v>
      </c>
      <c r="E18" s="18">
        <v>136.4223</v>
      </c>
      <c r="F18" s="18">
        <v>214.46745</v>
      </c>
      <c r="G18" s="18">
        <v>168.8315</v>
      </c>
      <c r="H18" s="18">
        <v>130.5644</v>
      </c>
      <c r="I18" s="18">
        <v>149.6933</v>
      </c>
      <c r="K18">
        <f aca="true" t="shared" si="0" ref="K18:P18">D24</f>
        <v>123.47728871337132</v>
      </c>
      <c r="L18">
        <f t="shared" si="0"/>
        <v>136.4216887133713</v>
      </c>
      <c r="M18">
        <f t="shared" si="0"/>
        <v>214.46683871337132</v>
      </c>
      <c r="N18">
        <f t="shared" si="0"/>
        <v>168.8308887133713</v>
      </c>
      <c r="O18">
        <f t="shared" si="0"/>
        <v>130.5637887133713</v>
      </c>
      <c r="P18">
        <f t="shared" si="0"/>
        <v>149.6926887133713</v>
      </c>
    </row>
    <row r="19" spans="3:16" ht="12.75">
      <c r="C19" s="3" t="s">
        <v>2</v>
      </c>
      <c r="D19" s="5">
        <f aca="true" t="shared" si="1" ref="D19:I19">D17+D18</f>
        <v>272.31263720921027</v>
      </c>
      <c r="E19" s="5">
        <f t="shared" si="1"/>
        <v>228.73493720921027</v>
      </c>
      <c r="F19" s="5">
        <f t="shared" si="1"/>
        <v>263.2023872092103</v>
      </c>
      <c r="G19" s="5">
        <f t="shared" si="1"/>
        <v>252.03388720921032</v>
      </c>
      <c r="H19" s="5">
        <f t="shared" si="1"/>
        <v>202.59828720921033</v>
      </c>
      <c r="I19" s="5">
        <f t="shared" si="1"/>
        <v>172.29158720921032</v>
      </c>
      <c r="K19">
        <f aca="true" t="shared" si="2" ref="K19:P19">K17+K18</f>
        <v>272.3120259225816</v>
      </c>
      <c r="L19">
        <f t="shared" si="2"/>
        <v>228.7337146359529</v>
      </c>
      <c r="M19">
        <f t="shared" si="2"/>
        <v>263.2005533493242</v>
      </c>
      <c r="N19">
        <f t="shared" si="2"/>
        <v>252.0314420626955</v>
      </c>
      <c r="O19">
        <f t="shared" si="2"/>
        <v>202.5952307760668</v>
      </c>
      <c r="P19">
        <f t="shared" si="2"/>
        <v>172.2879194894381</v>
      </c>
    </row>
    <row r="20" spans="3:16" ht="12.75">
      <c r="C20" s="3" t="s">
        <v>10</v>
      </c>
      <c r="D20" s="5">
        <f aca="true" t="shared" si="3" ref="D20:I20">IF(D19&lt;180,D19+180,IF(D19&lt;540,D19-180,D19-540))</f>
        <v>92.31263720921027</v>
      </c>
      <c r="E20" s="5">
        <f t="shared" si="3"/>
        <v>48.73493720921027</v>
      </c>
      <c r="F20" s="5">
        <f t="shared" si="3"/>
        <v>83.20238720921031</v>
      </c>
      <c r="G20" s="5">
        <f t="shared" si="3"/>
        <v>72.03388720921032</v>
      </c>
      <c r="H20" s="5">
        <f t="shared" si="3"/>
        <v>22.598287209210326</v>
      </c>
      <c r="I20" s="5">
        <f t="shared" si="3"/>
        <v>352.2915872092103</v>
      </c>
      <c r="K20">
        <f aca="true" t="shared" si="4" ref="K20:P20">IF(K19&lt;180,K19+180,IF(K19&lt;540,K19-180,K19-540))</f>
        <v>92.3120259225816</v>
      </c>
      <c r="L20">
        <f t="shared" si="4"/>
        <v>48.73371463595291</v>
      </c>
      <c r="M20">
        <f t="shared" si="4"/>
        <v>83.2005533493242</v>
      </c>
      <c r="N20">
        <f t="shared" si="4"/>
        <v>72.0314420626955</v>
      </c>
      <c r="O20">
        <f t="shared" si="4"/>
        <v>22.595230776066813</v>
      </c>
      <c r="P20">
        <f t="shared" si="4"/>
        <v>352.2879194894381</v>
      </c>
    </row>
    <row r="21" spans="3:16" ht="12.75">
      <c r="C21" s="3"/>
      <c r="E21" s="7"/>
      <c r="J21" s="2" t="s">
        <v>14</v>
      </c>
      <c r="K21">
        <f aca="true" t="shared" si="5" ref="K21:P21">RADIANS(K20)</f>
        <v>1.611148791535405</v>
      </c>
      <c r="L21">
        <f t="shared" si="5"/>
        <v>0.850563777124728</v>
      </c>
      <c r="M21">
        <f t="shared" si="5"/>
        <v>1.4521235954269032</v>
      </c>
      <c r="N21">
        <f t="shared" si="5"/>
        <v>1.2571858289535722</v>
      </c>
      <c r="O21">
        <f t="shared" si="5"/>
        <v>0.3943611722903195</v>
      </c>
      <c r="P21">
        <f t="shared" si="5"/>
        <v>6.148584110091395</v>
      </c>
    </row>
    <row r="22" spans="3:9" ht="12.75">
      <c r="C22" s="3" t="s">
        <v>39</v>
      </c>
      <c r="D22" s="5">
        <f>(I20-F15)/6</f>
        <v>0.0006112866286874427</v>
      </c>
      <c r="E22" s="5">
        <f>D22</f>
        <v>0.0006112866286874427</v>
      </c>
      <c r="F22" s="5">
        <f>E22</f>
        <v>0.0006112866286874427</v>
      </c>
      <c r="G22" s="5">
        <f>F22</f>
        <v>0.0006112866286874427</v>
      </c>
      <c r="H22" s="5">
        <f>G22</f>
        <v>0.0006112866286874427</v>
      </c>
      <c r="I22" s="5">
        <f>H22</f>
        <v>0.0006112866286874427</v>
      </c>
    </row>
    <row r="23" ht="12.75">
      <c r="C23" s="3"/>
    </row>
    <row r="24" spans="3:9" ht="12.75">
      <c r="C24" s="10" t="s">
        <v>13</v>
      </c>
      <c r="D24">
        <f aca="true" t="shared" si="6" ref="D24:I24">D18-D22</f>
        <v>123.47728871337132</v>
      </c>
      <c r="E24">
        <f t="shared" si="6"/>
        <v>136.4216887133713</v>
      </c>
      <c r="F24">
        <f t="shared" si="6"/>
        <v>214.46683871337132</v>
      </c>
      <c r="G24">
        <f t="shared" si="6"/>
        <v>168.8308887133713</v>
      </c>
      <c r="H24">
        <f t="shared" si="6"/>
        <v>130.5637887133713</v>
      </c>
      <c r="I24">
        <f t="shared" si="6"/>
        <v>149.6926887133713</v>
      </c>
    </row>
    <row r="25" spans="3:8" ht="12.75">
      <c r="C25" s="3"/>
      <c r="D25" s="8"/>
      <c r="E25" s="8"/>
      <c r="F25" s="8"/>
      <c r="G25" s="8"/>
      <c r="H25" s="8"/>
    </row>
    <row r="26" spans="3:10" ht="12.75">
      <c r="C26" s="3" t="s">
        <v>40</v>
      </c>
      <c r="D26" s="13">
        <v>773.978</v>
      </c>
      <c r="E26" s="13">
        <v>661.354</v>
      </c>
      <c r="F26" s="13">
        <v>714.156</v>
      </c>
      <c r="G26" s="13">
        <v>940.492</v>
      </c>
      <c r="H26" s="13">
        <v>764.392</v>
      </c>
      <c r="I26" t="s">
        <v>41</v>
      </c>
      <c r="J26">
        <f>D26+E26+F26+G26+H26</f>
        <v>3854.3719999999994</v>
      </c>
    </row>
    <row r="27" spans="3:8" ht="12.75">
      <c r="C27" s="3" t="s">
        <v>53</v>
      </c>
      <c r="D27" s="4">
        <f>SIN(K21)</f>
        <v>0.9991859497649626</v>
      </c>
      <c r="E27" s="4">
        <f>SIN(L21)</f>
        <v>0.7516523691257136</v>
      </c>
      <c r="F27" s="4">
        <f>SIN(M21)</f>
        <v>0.99296665157824</v>
      </c>
      <c r="G27" s="4">
        <f>SIN(N21)</f>
        <v>0.95122595157223</v>
      </c>
      <c r="H27" s="4">
        <f>SIN(O21)</f>
        <v>0.3842184745468247</v>
      </c>
    </row>
    <row r="28" spans="3:8" ht="12.75">
      <c r="C28" s="3" t="s">
        <v>11</v>
      </c>
      <c r="D28" s="4">
        <f>COS(K21)</f>
        <v>-0.040341514501687034</v>
      </c>
      <c r="E28" s="4">
        <f>COS(L21)</f>
        <v>0.6595594863146931</v>
      </c>
      <c r="F28" s="4">
        <f>COS(M21)</f>
        <v>0.11839437847084626</v>
      </c>
      <c r="G28" s="4">
        <f>COS(N21)</f>
        <v>0.30849503894796365</v>
      </c>
      <c r="H28" s="4">
        <f>COS(O21)</f>
        <v>0.9232422021424882</v>
      </c>
    </row>
    <row r="29" spans="3:8" ht="12.75">
      <c r="C29" s="3"/>
      <c r="D29" s="8" t="s">
        <v>15</v>
      </c>
      <c r="E29" s="8" t="s">
        <v>16</v>
      </c>
      <c r="F29" s="8" t="s">
        <v>17</v>
      </c>
      <c r="G29" s="8" t="s">
        <v>18</v>
      </c>
      <c r="H29" s="8" t="s">
        <v>19</v>
      </c>
    </row>
    <row r="30" spans="3:8" ht="12.75">
      <c r="C30" s="3" t="s">
        <v>52</v>
      </c>
      <c r="D30" s="4">
        <f>D26*D27</f>
        <v>773.3479430271861</v>
      </c>
      <c r="E30">
        <f>E26*E27</f>
        <v>497.10830093076726</v>
      </c>
      <c r="F30">
        <f>F26*F27</f>
        <v>709.1330920245096</v>
      </c>
      <c r="G30">
        <f>G26*G27</f>
        <v>894.6203976460697</v>
      </c>
      <c r="H30">
        <f>H26*H27</f>
        <v>293.69352819579643</v>
      </c>
    </row>
    <row r="31" spans="3:8" ht="12.75">
      <c r="C31" s="9" t="s">
        <v>42</v>
      </c>
      <c r="D31">
        <f>D26*D28</f>
        <v>-31.223444710986726</v>
      </c>
      <c r="E31">
        <f>E26*E28</f>
        <v>436.20230451216753</v>
      </c>
      <c r="F31">
        <f>F26*F28</f>
        <v>84.55205575122568</v>
      </c>
      <c r="G31">
        <f>G26*G28</f>
        <v>290.1371161702482</v>
      </c>
      <c r="H31">
        <f>H26*H28</f>
        <v>705.7189533801009</v>
      </c>
    </row>
    <row r="32" ht="12.75">
      <c r="C32" s="9"/>
    </row>
    <row r="33" spans="3:4" ht="12.75">
      <c r="C33" s="9" t="s">
        <v>43</v>
      </c>
      <c r="D33">
        <f>D30+E30+F30+G30+H30-(F7-D8)</f>
        <v>0.003261824327182694</v>
      </c>
    </row>
    <row r="34" spans="3:4" ht="12.75">
      <c r="C34" s="9" t="s">
        <v>44</v>
      </c>
      <c r="D34">
        <f>D31+E31+F31+G31+H31-(F10-D11)</f>
        <v>0.1869851027556706</v>
      </c>
    </row>
    <row r="35" spans="3:8" ht="12.75">
      <c r="C35" s="9" t="s">
        <v>45</v>
      </c>
      <c r="D35">
        <f>D33/J26</f>
        <v>8.46266091384717E-07</v>
      </c>
      <c r="E35">
        <f aca="true" t="shared" si="7" ref="E35:H36">D35</f>
        <v>8.46266091384717E-07</v>
      </c>
      <c r="F35">
        <f t="shared" si="7"/>
        <v>8.46266091384717E-07</v>
      </c>
      <c r="G35">
        <f t="shared" si="7"/>
        <v>8.46266091384717E-07</v>
      </c>
      <c r="H35">
        <f t="shared" si="7"/>
        <v>8.46266091384717E-07</v>
      </c>
    </row>
    <row r="36" spans="3:8" ht="12.75">
      <c r="C36" s="9" t="s">
        <v>45</v>
      </c>
      <c r="D36">
        <f>D34/J26</f>
        <v>4.851246915338494E-05</v>
      </c>
      <c r="E36">
        <f t="shared" si="7"/>
        <v>4.851246915338494E-05</v>
      </c>
      <c r="F36">
        <f t="shared" si="7"/>
        <v>4.851246915338494E-05</v>
      </c>
      <c r="G36">
        <f t="shared" si="7"/>
        <v>4.851246915338494E-05</v>
      </c>
      <c r="H36">
        <f t="shared" si="7"/>
        <v>4.851246915338494E-05</v>
      </c>
    </row>
    <row r="37" spans="3:8" ht="12.75">
      <c r="C37" s="9" t="s">
        <v>46</v>
      </c>
      <c r="D37">
        <f>D35*D26</f>
        <v>0.0006549913368777604</v>
      </c>
      <c r="E37">
        <f>E35*E26</f>
        <v>0.0005596814646016482</v>
      </c>
      <c r="F37">
        <f>F35*F26</f>
        <v>0.0006043660067589439</v>
      </c>
      <c r="G37">
        <f>G35*G26</f>
        <v>0.0007959064888185953</v>
      </c>
      <c r="H37">
        <f>H35*H26</f>
        <v>0.0006468790301257467</v>
      </c>
    </row>
    <row r="38" spans="3:8" ht="12.75">
      <c r="C38" s="9" t="s">
        <v>47</v>
      </c>
      <c r="D38">
        <f>D36*D26</f>
        <v>0.037547583850398566</v>
      </c>
      <c r="E38">
        <f>E36*E26</f>
        <v>0.032083915524467745</v>
      </c>
      <c r="F38">
        <f>F36*F26</f>
        <v>0.034645470920704774</v>
      </c>
      <c r="G38">
        <f>G36*G26</f>
        <v>0.04562558913900531</v>
      </c>
      <c r="H38">
        <f>H36*H26</f>
        <v>0.03708254332109422</v>
      </c>
    </row>
    <row r="39" ht="12.75">
      <c r="C39" s="9"/>
    </row>
    <row r="40" ht="12.75">
      <c r="C40" s="9"/>
    </row>
    <row r="41" spans="3:8" ht="12.75">
      <c r="C41" s="9"/>
      <c r="D41" s="8"/>
      <c r="E41" s="8"/>
      <c r="F41" s="8"/>
      <c r="G41" s="8"/>
      <c r="H41" s="8"/>
    </row>
    <row r="42" spans="3:8" ht="12.75">
      <c r="C42" s="9" t="s">
        <v>48</v>
      </c>
      <c r="D42" s="4">
        <f aca="true" t="shared" si="8" ref="D42:H43">D30-D37</f>
        <v>773.3472880358493</v>
      </c>
      <c r="E42" s="4">
        <f t="shared" si="8"/>
        <v>497.10774124930265</v>
      </c>
      <c r="F42" s="4">
        <f t="shared" si="8"/>
        <v>709.1324876585028</v>
      </c>
      <c r="G42" s="4">
        <f t="shared" si="8"/>
        <v>894.6196017395808</v>
      </c>
      <c r="H42" s="4">
        <f t="shared" si="8"/>
        <v>293.6928813167663</v>
      </c>
    </row>
    <row r="43" spans="3:8" ht="12.75">
      <c r="C43" s="9" t="s">
        <v>49</v>
      </c>
      <c r="D43">
        <f t="shared" si="8"/>
        <v>-31.260992294837123</v>
      </c>
      <c r="E43">
        <f t="shared" si="8"/>
        <v>436.17022059664305</v>
      </c>
      <c r="F43">
        <f t="shared" si="8"/>
        <v>84.51741028030497</v>
      </c>
      <c r="G43">
        <f t="shared" si="8"/>
        <v>290.0914905811092</v>
      </c>
      <c r="H43">
        <f t="shared" si="8"/>
        <v>705.6818708367798</v>
      </c>
    </row>
    <row r="44" ht="12.75">
      <c r="C44" s="9"/>
    </row>
    <row r="45" spans="3:8" ht="12.75">
      <c r="C45" s="9"/>
      <c r="D45" s="8" t="s">
        <v>20</v>
      </c>
      <c r="E45" s="8" t="s">
        <v>21</v>
      </c>
      <c r="F45" s="8" t="s">
        <v>22</v>
      </c>
      <c r="G45" s="8" t="s">
        <v>23</v>
      </c>
      <c r="H45" s="8" t="s">
        <v>3</v>
      </c>
    </row>
    <row r="46" spans="3:8" ht="12.75">
      <c r="C46" s="20" t="s">
        <v>50</v>
      </c>
      <c r="D46" s="19">
        <f>D8+D42</f>
        <v>18065.84728803585</v>
      </c>
      <c r="E46" s="19">
        <f aca="true" t="shared" si="9" ref="E46:H47">D46+E42</f>
        <v>18562.955029285153</v>
      </c>
      <c r="F46" s="19">
        <f t="shared" si="9"/>
        <v>19272.087516943655</v>
      </c>
      <c r="G46" s="19">
        <f t="shared" si="9"/>
        <v>20166.707118683236</v>
      </c>
      <c r="H46" s="6">
        <f t="shared" si="9"/>
        <v>20460.4</v>
      </c>
    </row>
    <row r="47" spans="3:8" ht="12.75">
      <c r="C47" s="20" t="s">
        <v>51</v>
      </c>
      <c r="D47" s="19">
        <f>D11+D43</f>
        <v>4159.539007705163</v>
      </c>
      <c r="E47" s="19">
        <f t="shared" si="9"/>
        <v>4595.709228301806</v>
      </c>
      <c r="F47" s="19">
        <f t="shared" si="9"/>
        <v>4680.226638582111</v>
      </c>
      <c r="G47" s="19">
        <f t="shared" si="9"/>
        <v>4970.318129163221</v>
      </c>
      <c r="H47" s="6">
        <f t="shared" si="9"/>
        <v>5676.000000000001</v>
      </c>
    </row>
    <row r="48" ht="12.75">
      <c r="C48" s="1"/>
    </row>
    <row r="49" ht="12.75">
      <c r="C49" s="1"/>
    </row>
  </sheetData>
  <dataValidations count="1">
    <dataValidation type="decimal" allowBlank="1" showInputMessage="1" showErrorMessage="1" sqref="D22">
      <formula1>0</formula1>
      <formula2>0</formula2>
    </dataValidation>
  </dataValidations>
  <printOptions/>
  <pageMargins left="0.12" right="0.5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&amp; Stefano</dc:creator>
  <cp:keywords/>
  <dc:description/>
  <cp:lastModifiedBy>Alice &amp; Stefano</cp:lastModifiedBy>
  <cp:lastPrinted>2000-05-01T11:00:19Z</cp:lastPrinted>
  <dcterms:created xsi:type="dcterms:W3CDTF">2000-04-11T18:36:26Z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